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WiP+bYKYq8ePnbMNZsQW3rLsHPnJo8gIrz87QFsn91IbUteDvVwyFz6liL/p9TS1xLWu8I1EhpUbMBViyVhM7w==" workbookSaltValue="6/FGyY8O4nx5/r4fd4Z8Ww=="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<sst xmlns="http://schemas.openxmlformats.org/spreadsheetml/2006/main" count="2178" uniqueCount="508">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</sst>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0.75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0.75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0.85709999999999997</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0.25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0.16669999999999999</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0.16669999999999999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0.22220000000000001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0.52780000000000005</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0.45829999999999999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7.9000000000000008E-3</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-3.8999999999999998E-3</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0.87839999999999996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4.0500000000000001E-2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0.8</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9.0899999999999995E-2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0.8</c:v>
                </c:pt>
                <c:pt idx="3">
                  <c:v>0.8</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9.0899999999999995E-2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3.3000000000000002E-2</c:v>
                </c:pt>
                <c:pt idx="3">
                  <c:v>4.0500000000000001E-2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0.5</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0.30109999999999998</c:v>
                </c:pt>
                <c:pt idx="3">
                  <c:v>0.08</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0.76900000000000002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34</v>
      </c>
      <c r="B3" s="45"/>
      <c r="C3" s="45"/>
      <c r="D3" s="45"/>
      <c r="E3" s="45"/>
      <c r="F3" s="45"/>
      <c r="G3" s="45"/>
      <c r="H3" s="45"/>
      <c r="I3" s="45"/>
      <c r="J3" s="45"/>
      <c r="K3" s="45"/>
      <c r="L3" s="45"/>
      <c r="M3" s="45"/>
      <c r="N3" s="45"/>
      <c r="O3" s="13"/>
      <c r="T3" s="59"/>
      <c r="U3" s="59"/>
    </row>
    <row r="4" spans="1:21" s="12" customFormat="1" ht="11.25" x14ac:dyDescent="0.2">
      <c r="A4" s="16" t="str">
        <f>+VLOOKUP(A3,Data!A1:CM89,2,FALSE)</f>
        <v>12255 Main St</v>
      </c>
      <c r="B4" s="16"/>
      <c r="C4" s="15"/>
      <c r="D4" s="16"/>
      <c r="E4" s="15"/>
      <c r="F4" s="15"/>
      <c r="G4" s="16"/>
      <c r="H4" s="16"/>
      <c r="I4" s="16"/>
      <c r="J4" s="16"/>
      <c r="K4" s="11"/>
      <c r="L4" s="11"/>
      <c r="T4" s="11"/>
      <c r="U4" s="11"/>
    </row>
    <row r="5" spans="1:21" s="12" customFormat="1" ht="11.25" x14ac:dyDescent="0.2">
      <c r="A5" s="16" t="str">
        <f>+VLOOKUP(A3,Data!A1:CM89,3,FALSE)</f>
        <v>Williston</v>
      </c>
      <c r="B5" s="16"/>
      <c r="C5" s="15"/>
      <c r="D5" s="16"/>
      <c r="E5" s="15"/>
      <c r="F5" s="15"/>
      <c r="G5" s="15" t="str">
        <f>+VLOOKUP(A3,Data!A1:CM89,4,FALSE)</f>
        <v>SC</v>
      </c>
      <c r="H5" s="15"/>
      <c r="I5" s="15">
        <f>+VLOOKUP(A3,Data!A1:CM89,5,FALSE)</f>
        <v>29853</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0.8</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1</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0.75</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1</v>
      </c>
      <c r="H25" s="83" t="s">
        <v>1</v>
      </c>
      <c r="I25" s="86" t="str">
        <f>IF(OR(G25="NA",G25="**"),"NA",IF(G25&lt;C25,"Not Met","Met"))</f>
        <v>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1</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0.75</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0.85709999999999997</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0.2</v>
      </c>
      <c r="H37" s="83" t="s">
        <v>1</v>
      </c>
      <c r="I37" s="86" t="str">
        <f>IF(OR(G37="NA",G37="**"),"NA",IF(G37&lt;C37,"Not Met","Met"))</f>
        <v>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0.25</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0.16669999999999999</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0.16669999999999999</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1</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t="str">
        <f>VLOOKUP(A3,Data!A1:CM89,50,FALSE)</f>
        <v>NA</v>
      </c>
      <c r="H58" s="83" t="s">
        <v>1</v>
      </c>
      <c r="I58" s="86" t="str">
        <f>IF(OR(G58="NA",G58="**"),"NA",IF(G58&lt;C58,"Not Met","Met"))</f>
        <v>NA</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t="str">
        <f>VLOOKUP(A3,Data!A1:CM89,53,FALSE)</f>
        <v>NA</v>
      </c>
      <c r="H67" s="83" t="s">
        <v>1</v>
      </c>
      <c r="I67" s="86" t="str">
        <f>IF(OR(G67="NA",G67="**"),"NA",IF(G67&lt;C67,"Not Met","Met"))</f>
        <v>NA</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0.22220000000000001</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0.52780000000000005</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0.45829999999999999</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7.9000000000000008E-3</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-3.8999999999999998E-3</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0.87839999999999996</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4.0500000000000001E-2</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0</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1</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1</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1</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1</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1</v>
      </c>
      <c r="H175" s="83" t="s">
        <v>1</v>
      </c>
      <c r="I175" s="86" t="str">
        <f>IF(OR(G175="NA",G175="**"),"NA",IF(G175&lt;C175,"Not Met","Met"))</f>
        <v>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0.8</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0.2</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0.8</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Barnwell 29</v>
      </c>
      <c r="B3" s="45"/>
      <c r="C3" s="45"/>
      <c r="D3" s="45"/>
      <c r="E3" s="45"/>
      <c r="F3" s="45"/>
      <c r="G3" s="45"/>
      <c r="H3" s="13"/>
      <c r="I3" s="13"/>
      <c r="J3" s="13"/>
    </row>
    <row r="4" spans="1:10" x14ac:dyDescent="0.2">
      <c r="A4" s="16" t="str">
        <f>VLOOKUP(A3,Data!A1:CM89,2,FALSE)</f>
        <v>12255 Main St</v>
      </c>
      <c r="B4" s="16"/>
      <c r="C4" s="16"/>
      <c r="D4" s="16"/>
      <c r="E4" s="16"/>
      <c r="F4" s="11"/>
      <c r="G4" s="11"/>
    </row>
    <row r="5" spans="1:10" x14ac:dyDescent="0.2">
      <c r="A5" s="16" t="str">
        <f>VLOOKUP(A3,Data!A1:CM89,3,FALSE)</f>
        <v>Williston</v>
      </c>
      <c r="B5" s="16"/>
      <c r="C5" s="15" t="str">
        <f>VLOOKUP(A3,Data!A1:CM89,4,FALSE)</f>
        <v>SC</v>
      </c>
      <c r="D5" s="15">
        <f>VLOOKUP(A3,Data!A1:CM89,5,FALSE)</f>
        <v>29853</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0.8</v>
      </c>
      <c r="D32" s="33"/>
      <c r="E32" s="29"/>
      <c r="F32" s="29"/>
      <c r="G32" s="29"/>
      <c r="H32" s="29"/>
      <c r="I32" s="29"/>
      <c r="J32" s="29"/>
    </row>
    <row r="33" spans="1:10" ht="11.25" customHeight="1" x14ac:dyDescent="0.2">
      <c r="A33" s="24"/>
      <c r="B33" s="52" t="s">
        <v>323</v>
      </c>
      <c r="C33" s="70">
        <f>VLOOKUP(A3,Data!A1:CM89,15,FALSE)</f>
        <v>0.8</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9.0899999999999995E-2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9.0899999999999995E-2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3.3000000000000002E-2</v>
      </c>
      <c r="D56" s="33"/>
      <c r="E56" s="29"/>
      <c r="F56" s="29"/>
      <c r="G56" s="29"/>
      <c r="H56" s="29"/>
      <c r="I56" s="29"/>
      <c r="J56" s="29"/>
    </row>
    <row r="57" spans="1:10" ht="11.25" customHeight="1" x14ac:dyDescent="0.2">
      <c r="A57" s="24"/>
      <c r="B57" s="52" t="s">
        <v>323</v>
      </c>
      <c r="C57" s="70">
        <f>VLOOKUP(A3,Data!A1:CM89,24,FALSE)</f>
        <v>4.0500000000000001E-2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0.5</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0.30109999999999998</v>
      </c>
      <c r="D72" s="33"/>
      <c r="E72" s="29"/>
      <c r="F72" s="29"/>
      <c r="G72" s="29"/>
      <c r="H72" s="29"/>
      <c r="I72" s="29"/>
      <c r="J72" s="29"/>
    </row>
    <row r="73" spans="1:10" ht="11.25" customHeight="1" x14ac:dyDescent="0.2">
      <c r="A73" s="24"/>
      <c r="B73" s="52" t="s">
        <v>323</v>
      </c>
      <c r="C73" s="70">
        <f>VLOOKUP(A3,Data!A1:CM89,30,FALSE)</f>
        <v>0.08</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0.76900000000000002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14</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14</v>
      </c>
      <c r="C87" s="51">
        <f>SUM(A87:B87)</f>
        <v>35</v>
      </c>
      <c r="D87" s="80">
        <f>VLOOKUP(A3,Data!A1:CM89,91,FALSE)</f>
        <v>42</v>
      </c>
      <c r="E87" s="51">
        <f>VLOOKUP(A3,Data!A1:CM89,34,FALSE)</f>
        <v>2</v>
      </c>
      <c r="F87" s="42">
        <f>SUM(A87,B87,E87)/D87</f>
        <v>0.88095238095238093</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2022-12-06T17:55:06Z</dcterms:modified>
</cp:coreProperties>
</file>