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NcRsxMM8hMf3sz6HJDQVFcpRyfjDfUiAeP3flqucyjKn6ZYNlN2gXQUvE7dExbcunAuApJZOVPRJWqtYN4tyzA==" workbookSaltValue="cq1cH+l/q6X1mUvvA2SZOA=="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<sst xmlns="http://schemas.openxmlformats.org/spreadsheetml/2006/main" count="2178" uniqueCount="508">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</sst>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4.5499999999999999E-2</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0.4</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0.54549999999999998</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0.26319999999999999</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0.15</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0.40910000000000002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6.3200000000000006E-2</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0.05</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0.83330000000000004</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0.5806</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0.81769999999999998</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0.5806</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0.84830000000000005</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0.52529999999999999</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0.43159999999999998</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0.70509999999999995</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0.9254</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0.92379999999999995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0.82989999999999997</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0.94830000000000003</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0.81630000000000003</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0.92779999999999996</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0.185</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1.8200000000000001E-2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0.44330000000000003</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0.15079999999999999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1.8499999999999999E-2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0.24679999999999999</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0.66669999999999996</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0.58330000000000004</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0.3846</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0.4</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0.33329999999999999</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0.46150000000000002</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0.3261</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0.39660000000000001</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0.37769999999999998</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0.3075</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0.29459999999999997</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0.35070000000000001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0.65249999999999997</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0.17</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0.91069999999999995</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6.1899999999999997E-2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0.26800000000000002</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0.97940000000000005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0.18179999999999999</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0.69089999999999996</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5.5999999999999999E-3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0.9476</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0.1201</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0.69089999999999996</c:v>
                </c:pt>
                <c:pt idx="3">
                  <c:v>0.63370000000000004</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0.10100000000000001</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0.16869999999999999</c:v>
                </c:pt>
                <c:pt idx="3">
                  <c:v>0.17</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0.2913</c:v>
                </c:pt>
                <c:pt idx="3">
                  <c:v>0.32700000000000001</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0.13200000000000001</c:v>
                </c:pt>
                <c:pt idx="3">
                  <c:v>6.13E-2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0.375</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36</v>
      </c>
      <c r="B3" s="45"/>
      <c r="C3" s="45"/>
      <c r="D3" s="45"/>
      <c r="E3" s="45"/>
      <c r="F3" s="45"/>
      <c r="G3" s="45"/>
      <c r="H3" s="45"/>
      <c r="I3" s="45"/>
      <c r="J3" s="45"/>
      <c r="K3" s="45"/>
      <c r="L3" s="45"/>
      <c r="M3" s="45"/>
      <c r="N3" s="45"/>
      <c r="O3" s="13"/>
      <c r="T3" s="59"/>
      <c r="U3" s="59"/>
    </row>
    <row r="4" spans="1:21" s="12" customFormat="1" ht="11.25" x14ac:dyDescent="0.2">
      <c r="A4" s="16" t="str">
        <f>+VLOOKUP(A3,Data!A1:CM89,2,FALSE)</f>
        <v>P.O. Drawer 309</v>
      </c>
      <c r="B4" s="16"/>
      <c r="C4" s="15"/>
      <c r="D4" s="16"/>
      <c r="E4" s="15"/>
      <c r="F4" s="15"/>
      <c r="G4" s="16"/>
      <c r="H4" s="16"/>
      <c r="I4" s="16"/>
      <c r="J4" s="16"/>
      <c r="K4" s="11"/>
      <c r="L4" s="11"/>
      <c r="T4" s="11"/>
      <c r="U4" s="11"/>
    </row>
    <row r="5" spans="1:21" s="12" customFormat="1" ht="11.25" x14ac:dyDescent="0.2">
      <c r="A5" s="16" t="str">
        <f>+VLOOKUP(A3,Data!A1:CM89,3,FALSE)</f>
        <v>Beaufort</v>
      </c>
      <c r="B5" s="16"/>
      <c r="C5" s="15"/>
      <c r="D5" s="16"/>
      <c r="E5" s="15"/>
      <c r="F5" s="15"/>
      <c r="G5" s="15" t="str">
        <f>+VLOOKUP(A3,Data!A1:CM89,4,FALSE)</f>
        <v>SC</v>
      </c>
      <c r="H5" s="15"/>
      <c r="I5" s="15">
        <f>+VLOOKUP(A3,Data!A1:CM89,5,FALSE)</f>
        <v>29902</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0.69089999999999996</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0.18179999999999999</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0.92379999999999995</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0.82989999999999997</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0.94830000000000003</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0.9476</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0.81630000000000003</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0.92779999999999996</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0.185</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1.8200000000000001E-2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0.44330000000000003</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0.15079999999999999</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1.8499999999999999E-2</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0.24679999999999999</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0.66669999999999996</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0.58330000000000004</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0.3846</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0.4</v>
      </c>
      <c r="H64" s="83" t="s">
        <v>1</v>
      </c>
      <c r="I64" s="86" t="str">
        <f>IF(OR(G64="NA",G64="**"),"NA",IF(G64&lt;C64,"Not Met","Met"))</f>
        <v>Not 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0.33329999999999999</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0.46150000000000002</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0.3261</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0.39660000000000001</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0.37769999999999998</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0.3075</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0.29459999999999997</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0.35070000000000001</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0.65249999999999997</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0.17</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5.5999999999999999E-3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4.5499999999999999E-2</v>
      </c>
      <c r="H109" s="83" t="s">
        <v>1</v>
      </c>
      <c r="I109" s="86" t="str">
        <f>IF(OR(G109="NA",G109="**"),"NA",IF(G109&lt;C109,"Not Met","Met"))</f>
        <v>Not 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0.43159999999999998</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0.4</v>
      </c>
      <c r="H115" s="83" t="s">
        <v>1</v>
      </c>
      <c r="I115" s="86" t="str">
        <f t="shared" si="3"/>
        <v>Not 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0.54549999999999998</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0.26319999999999999</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0.15</v>
      </c>
      <c r="H124" s="83" t="s">
        <v>1</v>
      </c>
      <c r="I124" s="86" t="str">
        <f>IF(OR(G124="NA",G124="**"),"NA",IF(G124&gt;C124,"Not Met","Met"))</f>
        <v>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0.40910000000000002</v>
      </c>
      <c r="H127" s="83" t="s">
        <v>1</v>
      </c>
      <c r="I127" s="86" t="str">
        <f>IF(OR(G127="NA",G127="**"),"NA",IF(G127&gt;C127,"Not Met","Met"))</f>
        <v>Not 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6.3200000000000006E-2</v>
      </c>
      <c r="H130" s="83" t="s">
        <v>1</v>
      </c>
      <c r="I130" s="86" t="str">
        <f>IF(OR(G130="NA",G130="**"),"NA",IF(G130&gt;C130,"Not Met","Met"))</f>
        <v>Not 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f>VLOOKUP(A3,Data!A1:CM89,74,FALSE)</f>
        <v>0.05</v>
      </c>
      <c r="H133" s="83" t="s">
        <v>1</v>
      </c>
      <c r="I133" s="86" t="str">
        <f>IF(OR(G133="NA",G133="**"),"NA",IF(G133&gt;C133,"Not Met","Met"))</f>
        <v>Not Met</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0.83330000000000004</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0.5806</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0.81769999999999998</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0.5806</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0.84830000000000005</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0.70509999999999995</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0.9254</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0.91069999999999995</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0.52529999999999999</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6.1899999999999997E-2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0.26800000000000002</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0.97940000000000005</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Beaufort</v>
      </c>
      <c r="B3" s="45"/>
      <c r="C3" s="45"/>
      <c r="D3" s="45"/>
      <c r="E3" s="45"/>
      <c r="F3" s="45"/>
      <c r="G3" s="45"/>
      <c r="H3" s="13"/>
      <c r="I3" s="13"/>
      <c r="J3" s="13"/>
    </row>
    <row r="4" spans="1:10" x14ac:dyDescent="0.2">
      <c r="A4" s="16" t="str">
        <f>VLOOKUP(A3,Data!A1:CM89,2,FALSE)</f>
        <v>P.O. Drawer 309</v>
      </c>
      <c r="B4" s="16"/>
      <c r="C4" s="16"/>
      <c r="D4" s="16"/>
      <c r="E4" s="16"/>
      <c r="F4" s="11"/>
      <c r="G4" s="11"/>
    </row>
    <row r="5" spans="1:10" x14ac:dyDescent="0.2">
      <c r="A5" s="16" t="str">
        <f>VLOOKUP(A3,Data!A1:CM89,3,FALSE)</f>
        <v>Beaufort</v>
      </c>
      <c r="B5" s="16"/>
      <c r="C5" s="15" t="str">
        <f>VLOOKUP(A3,Data!A1:CM89,4,FALSE)</f>
        <v>SC</v>
      </c>
      <c r="D5" s="15">
        <f>VLOOKUP(A3,Data!A1:CM89,5,FALSE)</f>
        <v>29902</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2</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All Indicator 13 corrections made and verified within designated review timeframe</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20</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0.69089999999999996</v>
      </c>
      <c r="D32" s="33"/>
      <c r="E32" s="29"/>
      <c r="F32" s="29"/>
      <c r="G32" s="29"/>
      <c r="H32" s="29"/>
      <c r="I32" s="29"/>
      <c r="J32" s="29"/>
    </row>
    <row r="33" spans="1:10" ht="11.25" customHeight="1" x14ac:dyDescent="0.2">
      <c r="A33" s="24"/>
      <c r="B33" s="52" t="s">
        <v>323</v>
      </c>
      <c r="C33" s="70">
        <f>VLOOKUP(A3,Data!A1:CM89,15,FALSE)</f>
        <v>0.63370000000000004</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0.1201</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0.10100000000000001</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0.16869999999999999</v>
      </c>
      <c r="D56" s="33"/>
      <c r="E56" s="29"/>
      <c r="F56" s="29"/>
      <c r="G56" s="29"/>
      <c r="H56" s="29"/>
      <c r="I56" s="29"/>
      <c r="J56" s="29"/>
    </row>
    <row r="57" spans="1:10" ht="11.25" customHeight="1" x14ac:dyDescent="0.2">
      <c r="A57" s="24"/>
      <c r="B57" s="52" t="s">
        <v>323</v>
      </c>
      <c r="C57" s="70">
        <f>VLOOKUP(A3,Data!A1:CM89,24,FALSE)</f>
        <v>0.17</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0.2913</v>
      </c>
      <c r="D64" s="33"/>
      <c r="E64" s="29"/>
      <c r="F64" s="29"/>
      <c r="G64" s="29"/>
      <c r="H64" s="29"/>
      <c r="I64" s="29"/>
      <c r="J64" s="29"/>
    </row>
    <row r="65" spans="1:10" ht="11.25" customHeight="1" x14ac:dyDescent="0.2">
      <c r="A65" s="24"/>
      <c r="B65" s="52" t="s">
        <v>323</v>
      </c>
      <c r="C65" s="70">
        <f>VLOOKUP(A3,Data!A1:CM89,27,FALSE)</f>
        <v>0.32700000000000001</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0.13200000000000001</v>
      </c>
      <c r="D72" s="33"/>
      <c r="E72" s="29"/>
      <c r="F72" s="29"/>
      <c r="G72" s="29"/>
      <c r="H72" s="29"/>
      <c r="I72" s="29"/>
      <c r="J72" s="29"/>
    </row>
    <row r="73" spans="1:10" ht="11.25" customHeight="1" x14ac:dyDescent="0.2">
      <c r="A73" s="24"/>
      <c r="B73" s="52" t="s">
        <v>323</v>
      </c>
      <c r="C73" s="70">
        <f>VLOOKUP(A3,Data!A1:CM89,30,FALSE)</f>
        <v>6.13E-2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0.375</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11</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20</v>
      </c>
      <c r="B87" s="51">
        <f>B83</f>
        <v>11</v>
      </c>
      <c r="C87" s="51">
        <f>SUM(A87:B87)</f>
        <v>31</v>
      </c>
      <c r="D87" s="80">
        <f>VLOOKUP(A3,Data!A1:CM89,91,FALSE)</f>
        <v>42</v>
      </c>
      <c r="E87" s="51">
        <f>VLOOKUP(A3,Data!A1:CM89,34,FALSE)</f>
        <v>2</v>
      </c>
      <c r="F87" s="42">
        <f>SUM(A87,B87,E87)/D87</f>
        <v>0.7857142857142857</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2022-12-06T17:55:08Z</dcterms:modified>
</cp:coreProperties>
</file>