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kAkWETeRA+SfIykd5hXKIdxTbEf1IqYUBvfvjmFNfhkTXwlo+VPV9RjG5f7ATlLRhKNZzxGoTTsgzJVxcO7HqA==" workbookSaltValue="KA9YbE0c1azO5w1uHx8H9Q=="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<sst xmlns="http://schemas.openxmlformats.org/spreadsheetml/2006/main" count="2178" uniqueCount="508">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</sst>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0.90480000000000005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0.68669999999999998</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0.88890000000000002</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0.71079999999999999</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0.91669999999999996</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1</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0.747</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0.84670000000000001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0.50260000000000005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0.38600000000000001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0.44090000000000001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0.38600000000000001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0.3967</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0.22339999999999999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0.12640000000000001</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0.57730000000000004</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0.17199999999999999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6.9000000000000006E-2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0.32629999999999998</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1</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1</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0.2571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0.3095</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0.33110000000000001</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0.2177</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0.16750000000000001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0.27589999999999998</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0.83460000000000001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8.6199999999999999E-2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0.94189999999999996</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0.33329999999999999</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0.58330000000000004</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0.66669999999999996</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0.27500000000000002</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1.1999999999999999E-3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0.17680000000000001</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0.65</c:v>
                </c:pt>
                <c:pt idx="3">
                  <c:v>0.81730000000000003</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0.1222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6.1600000000000002E-2</c:v>
                </c:pt>
                <c:pt idx="3">
                  <c:v>8.6199999999999999E-2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9.0899999999999995E-2</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4.7E-2</c:v>
                </c:pt>
                <c:pt idx="3">
                  <c:v>2.35E-2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0.28399999999999997</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40</v>
      </c>
      <c r="B3" s="45"/>
      <c r="C3" s="45"/>
      <c r="D3" s="45"/>
      <c r="E3" s="45"/>
      <c r="F3" s="45"/>
      <c r="G3" s="45"/>
      <c r="H3" s="45"/>
      <c r="I3" s="45"/>
      <c r="J3" s="45"/>
      <c r="K3" s="45"/>
      <c r="L3" s="45"/>
      <c r="M3" s="45"/>
      <c r="N3" s="45"/>
      <c r="O3" s="13"/>
      <c r="T3" s="59"/>
      <c r="U3" s="59"/>
    </row>
    <row r="4" spans="1:21" s="12" customFormat="1" ht="11.25" x14ac:dyDescent="0.2">
      <c r="A4" s="16" t="str">
        <f>+VLOOKUP(A3,Data!A1:CM89,2,FALSE)</f>
        <v>1201 Main Street Suite 300</v>
      </c>
      <c r="B4" s="16"/>
      <c r="C4" s="15"/>
      <c r="D4" s="16"/>
      <c r="E4" s="15"/>
      <c r="F4" s="15"/>
      <c r="G4" s="16"/>
      <c r="H4" s="16"/>
      <c r="I4" s="16"/>
      <c r="J4" s="16"/>
      <c r="K4" s="11"/>
      <c r="L4" s="11"/>
      <c r="T4" s="11"/>
      <c r="U4" s="11"/>
    </row>
    <row r="5" spans="1:21" s="12" customFormat="1" ht="11.25" x14ac:dyDescent="0.2">
      <c r="A5" s="16" t="str">
        <f>+VLOOKUP(A3,Data!A1:CM89,3,FALSE)</f>
        <v>Columbia</v>
      </c>
      <c r="B5" s="16"/>
      <c r="C5" s="15"/>
      <c r="D5" s="16"/>
      <c r="E5" s="15"/>
      <c r="F5" s="15"/>
      <c r="G5" s="15" t="str">
        <f>+VLOOKUP(A3,Data!A1:CM89,4,FALSE)</f>
        <v>SC</v>
      </c>
      <c r="H5" s="15"/>
      <c r="I5" s="15">
        <f>+VLOOKUP(A3,Data!A1:CM89,5,FALSE)</f>
        <v>29201</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0.65</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0.27500000000000002</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0.50260000000000005</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0.38600000000000001</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0.44090000000000001</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0.5</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0.38600000000000001</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0.3967</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0.22339999999999999</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0.12640000000000001</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0.57730000000000004</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0.17199999999999999</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6.9000000000000006E-2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0.32629999999999998</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1</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1</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1</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0.2571</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0.3095</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0.33110000000000001</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0.2177</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0.16750000000000001</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0.27589999999999998</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0.83460000000000001</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8.6199999999999999E-2</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1.1999999999999999E-3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1</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0.90480000000000005</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0.68669999999999998</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0.88890000000000002</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0.71079999999999999</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0.91669999999999996</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0.747</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0.84670000000000001</v>
      </c>
      <c r="H162" s="83" t="s">
        <v>1</v>
      </c>
      <c r="I162" s="86" t="str">
        <f t="shared" ref="I162" si="4">IF(OR(G162="NA",G162="**"),"NA",IF(G162&lt;C162,"Not Met","Met"))</f>
        <v>Not 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0.94189999999999996</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t="str">
        <f>VLOOKUP(A3,Data!A1:CM89,85,FALSE)</f>
        <v>NA</v>
      </c>
      <c r="H180" s="83" t="s">
        <v>1</v>
      </c>
      <c r="I180" s="86" t="str">
        <f t="shared" si="3"/>
        <v>NA</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0.33329999999999999</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0.58330000000000004</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0.66669999999999996</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Charter Erskine</v>
      </c>
      <c r="B3" s="45"/>
      <c r="C3" s="45"/>
      <c r="D3" s="45"/>
      <c r="E3" s="45"/>
      <c r="F3" s="45"/>
      <c r="G3" s="45"/>
      <c r="H3" s="13"/>
      <c r="I3" s="13"/>
      <c r="J3" s="13"/>
    </row>
    <row r="4" spans="1:10" x14ac:dyDescent="0.2">
      <c r="A4" s="16" t="str">
        <f>VLOOKUP(A3,Data!A1:CM89,2,FALSE)</f>
        <v>1201 Main Street Suite 300</v>
      </c>
      <c r="B4" s="16"/>
      <c r="C4" s="16"/>
      <c r="D4" s="16"/>
      <c r="E4" s="16"/>
      <c r="F4" s="11"/>
      <c r="G4" s="11"/>
    </row>
    <row r="5" spans="1:10" x14ac:dyDescent="0.2">
      <c r="A5" s="16" t="str">
        <f>VLOOKUP(A3,Data!A1:CM89,3,FALSE)</f>
        <v>Columbia</v>
      </c>
      <c r="B5" s="16"/>
      <c r="C5" s="15" t="str">
        <f>VLOOKUP(A3,Data!A1:CM89,4,FALSE)</f>
        <v>SC</v>
      </c>
      <c r="D5" s="15">
        <f>VLOOKUP(A3,Data!A1:CM89,5,FALSE)</f>
        <v>29201</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0.65</v>
      </c>
      <c r="D32" s="33"/>
      <c r="E32" s="29"/>
      <c r="F32" s="29"/>
      <c r="G32" s="29"/>
      <c r="H32" s="29"/>
      <c r="I32" s="29"/>
      <c r="J32" s="29"/>
    </row>
    <row r="33" spans="1:10" ht="11.25" customHeight="1" x14ac:dyDescent="0.2">
      <c r="A33" s="24"/>
      <c r="B33" s="52" t="s">
        <v>323</v>
      </c>
      <c r="C33" s="70">
        <f>VLOOKUP(A3,Data!A1:CM89,15,FALSE)</f>
        <v>0.81730000000000003</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0.17680000000000001</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0.1222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6.1600000000000002E-2</v>
      </c>
      <c r="D56" s="33"/>
      <c r="E56" s="29"/>
      <c r="F56" s="29"/>
      <c r="G56" s="29"/>
      <c r="H56" s="29"/>
      <c r="I56" s="29"/>
      <c r="J56" s="29"/>
    </row>
    <row r="57" spans="1:10" ht="11.25" customHeight="1" x14ac:dyDescent="0.2">
      <c r="A57" s="24"/>
      <c r="B57" s="52" t="s">
        <v>323</v>
      </c>
      <c r="C57" s="70">
        <f>VLOOKUP(A3,Data!A1:CM89,24,FALSE)</f>
        <v>8.6199999999999999E-2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9.0899999999999995E-2</v>
      </c>
      <c r="D64" s="33"/>
      <c r="E64" s="29"/>
      <c r="F64" s="29"/>
      <c r="G64" s="29"/>
      <c r="H64" s="29"/>
      <c r="I64" s="29"/>
      <c r="J64" s="29"/>
    </row>
    <row r="65" spans="1:10" ht="11.25" customHeight="1" x14ac:dyDescent="0.2">
      <c r="A65" s="24"/>
      <c r="B65" s="52" t="s">
        <v>323</v>
      </c>
      <c r="C65" s="70">
        <f>VLOOKUP(A3,Data!A1:CM89,27,FALSE)</f>
        <v>0</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4.7E-2</v>
      </c>
      <c r="D72" s="33"/>
      <c r="E72" s="29"/>
      <c r="F72" s="29"/>
      <c r="G72" s="29"/>
      <c r="H72" s="29"/>
      <c r="I72" s="29"/>
      <c r="J72" s="29"/>
    </row>
    <row r="73" spans="1:10" ht="11.25" customHeight="1" x14ac:dyDescent="0.2">
      <c r="A73" s="24"/>
      <c r="B73" s="52" t="s">
        <v>323</v>
      </c>
      <c r="C73" s="70">
        <f>VLOOKUP(A3,Data!A1:CM89,30,FALSE)</f>
        <v>2.35E-2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0.28399999999999997</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18</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18</v>
      </c>
      <c r="C87" s="51">
        <f>SUM(A87:B87)</f>
        <v>38</v>
      </c>
      <c r="D87" s="80">
        <f>VLOOKUP(A3,Data!A1:CM89,91,FALSE)</f>
        <v>42</v>
      </c>
      <c r="E87" s="51">
        <f>VLOOKUP(A3,Data!A1:CM89,34,FALSE)</f>
        <v>0</v>
      </c>
      <c r="F87" s="42">
        <f>SUM(A87,B87,E87)/D87</f>
        <v>0.90476190476190477</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2022-12-06T17:55:11Z</dcterms:modified>
</cp:coreProperties>
</file>