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bH/0dwzItFn820sp86vbk+s6UOehN+Pg4ZhAmpoBtsR0q+ruON/KaVuIBww6aNBxu+2rH5EYgpyxrEYlj94WBA==" workbookSaltValue="l24DpxFg02Z6zZipYwQMw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<sst xmlns="http://schemas.openxmlformats.org/spreadsheetml/2006/main" count="2178" uniqueCount="508">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</sst>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5.8799999999999998E-2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0.49230000000000002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0.72729999999999995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0.49230000000000002</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0.70730000000000004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0.76919999999999999</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0.73080000000000001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0.94589999999999996</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0.91859999999999997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0.90910000000000002</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0.92310000000000003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0.93020000000000003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0.14130000000000001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1.32E-2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0.3594</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0.13189999999999999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0.18060000000000001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0.29409999999999997</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0.625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0.33329999999999999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0.75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0.2082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0.34570000000000001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0.42809999999999998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0.18179999999999999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0.28710000000000002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0.1923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0.2167</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0.61750000000000005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0.15240000000000001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0.88890000000000002</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0.14749999999999999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0.39340000000000003</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0.90159999999999996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0.67649999999999999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9.0899999999999995E-2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7.0000000000000001E-3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0.98970000000000002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8.3299999999999999E-2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0.67649999999999999</c:v>
                </c:pt>
                <c:pt idx="3">
                  <c:v>0.60470000000000002</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7.1400000000000005E-2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0.1469</c:v>
                </c:pt>
                <c:pt idx="3">
                  <c:v>0.15240000000000001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0.2661</c:v>
                </c:pt>
                <c:pt idx="3">
                  <c:v>0.20369999999999999</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0.1094</c:v>
                </c:pt>
                <c:pt idx="3">
                  <c:v>0.1163</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0.29899999999999999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5.8799999999999998E-2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41</v>
      </c>
      <c r="B3" s="45"/>
      <c r="C3" s="45"/>
      <c r="D3" s="45"/>
      <c r="E3" s="45"/>
      <c r="F3" s="45"/>
      <c r="G3" s="45"/>
      <c r="H3" s="45"/>
      <c r="I3" s="45"/>
      <c r="J3" s="45"/>
      <c r="K3" s="45"/>
      <c r="L3" s="45"/>
      <c r="M3" s="45"/>
      <c r="N3" s="45"/>
      <c r="O3" s="13"/>
      <c r="T3" s="59"/>
      <c r="U3" s="59"/>
    </row>
    <row r="4" spans="1:21" s="12" customFormat="1" ht="11.25" x14ac:dyDescent="0.2">
      <c r="A4" s="16" t="str">
        <f>+VLOOKUP(A3,Data!A1:CM89,2,FALSE)</f>
        <v xml:space="preserve">PO Box 460 </v>
      </c>
      <c r="B4" s="16"/>
      <c r="C4" s="15"/>
      <c r="D4" s="16"/>
      <c r="E4" s="15"/>
      <c r="F4" s="15"/>
      <c r="G4" s="16"/>
      <c r="H4" s="16"/>
      <c r="I4" s="16"/>
      <c r="J4" s="16"/>
      <c r="K4" s="11"/>
      <c r="L4" s="11"/>
      <c r="T4" s="11"/>
      <c r="U4" s="11"/>
    </row>
    <row r="5" spans="1:21" s="12" customFormat="1" ht="11.25" x14ac:dyDescent="0.2">
      <c r="A5" s="16" t="str">
        <f>+VLOOKUP(A3,Data!A1:CM89,3,FALSE)</f>
        <v>Gaffney</v>
      </c>
      <c r="B5" s="16"/>
      <c r="C5" s="15"/>
      <c r="D5" s="16"/>
      <c r="E5" s="15"/>
      <c r="F5" s="15"/>
      <c r="G5" s="15" t="str">
        <f>+VLOOKUP(A3,Data!A1:CM89,4,FALSE)</f>
        <v>SC</v>
      </c>
      <c r="H5" s="15"/>
      <c r="I5" s="15">
        <f>+VLOOKUP(A3,Data!A1:CM89,5,FALSE)</f>
        <v>29342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0.67649999999999999</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0.25</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0.91859999999999997</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0.92310000000000003</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0.98970000000000002</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0.93020000000000003</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1</v>
      </c>
      <c r="H34" s="83" t="s">
        <v>1</v>
      </c>
      <c r="I34" s="86" t="str">
        <f>IF(OR(G34="NA",G34="**"),"NA",IF(G34&lt;C34,"Not Met","Met"))</f>
        <v>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0.14130000000000001</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1.32E-2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0.3594</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0.13189999999999999</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0.18060000000000001</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0.625</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0.33329999999999999</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0.75</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0.2082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0.34570000000000001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0.42809999999999998</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0.18179999999999999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0.28710000000000002</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0.2167</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Yes</v>
      </c>
      <c r="H95" s="83" t="s">
        <v>1</v>
      </c>
      <c r="I95" s="86" t="str">
        <f>IF(OR(G95="NA",G95="**"),"NA",IF(G95="No","Met",IF(G95="Yes","Not Met")))</f>
        <v>Not 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0.61750000000000005</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0.15240000000000001</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7.0000000000000001E-3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5.8799999999999998E-2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0.73080000000000001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0.90910000000000002</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0.29409999999999997</v>
      </c>
      <c r="H118" s="83" t="s">
        <v>1</v>
      </c>
      <c r="I118" s="86" t="str">
        <f>IF(OR(G118="NA",G118="**"),"NA",IF(G118&gt;C118,"Not Met","Met"))</f>
        <v>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0.1923</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9.0899999999999995E-2</v>
      </c>
      <c r="H124" s="83" t="s">
        <v>1</v>
      </c>
      <c r="I124" s="86" t="str">
        <f>IF(OR(G124="NA",G124="**"),"NA",IF(G124&gt;C124,"Not Met","Met"))</f>
        <v>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5.8799999999999998E-2</v>
      </c>
      <c r="H127" s="83" t="s">
        <v>1</v>
      </c>
      <c r="I127" s="86" t="str">
        <f>IF(OR(G127="NA",G127="**"),"NA",IF(G127&gt;C127,"Not Met","Met"))</f>
        <v>Not 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0.75</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0.49230000000000002</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0.72729999999999995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0.49230000000000002</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0.70730000000000004</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0.94589999999999996</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0.88890000000000002</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0.76919999999999999</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0.14749999999999999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0.39340000000000003</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0.90159999999999996</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Cherokee</v>
      </c>
      <c r="B3" s="45"/>
      <c r="C3" s="45"/>
      <c r="D3" s="45"/>
      <c r="E3" s="45"/>
      <c r="F3" s="45"/>
      <c r="G3" s="45"/>
      <c r="H3" s="13"/>
      <c r="I3" s="13"/>
      <c r="J3" s="13"/>
    </row>
    <row r="4" spans="1:10" x14ac:dyDescent="0.2">
      <c r="A4" s="16" t="str">
        <f>VLOOKUP(A3,Data!A1:CM89,2,FALSE)</f>
        <v xml:space="preserve">PO Box 460 </v>
      </c>
      <c r="B4" s="16"/>
      <c r="C4" s="16"/>
      <c r="D4" s="16"/>
      <c r="E4" s="16"/>
      <c r="F4" s="11"/>
      <c r="G4" s="11"/>
    </row>
    <row r="5" spans="1:10" x14ac:dyDescent="0.2">
      <c r="A5" s="16" t="str">
        <f>VLOOKUP(A3,Data!A1:CM89,3,FALSE)</f>
        <v>Gaffney</v>
      </c>
      <c r="B5" s="16"/>
      <c r="C5" s="15" t="str">
        <f>VLOOKUP(A3,Data!A1:CM89,4,FALSE)</f>
        <v>SC</v>
      </c>
      <c r="D5" s="15">
        <f>VLOOKUP(A3,Data!A1:CM89,5,FALSE)</f>
        <v>29342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0.67649999999999999</v>
      </c>
      <c r="D32" s="33"/>
      <c r="E32" s="29"/>
      <c r="F32" s="29"/>
      <c r="G32" s="29"/>
      <c r="H32" s="29"/>
      <c r="I32" s="29"/>
      <c r="J32" s="29"/>
    </row>
    <row r="33" spans="1:10" ht="11.25" customHeight="1" x14ac:dyDescent="0.2">
      <c r="A33" s="24"/>
      <c r="B33" s="52" t="s">
        <v>323</v>
      </c>
      <c r="C33" s="70">
        <f>VLOOKUP(A3,Data!A1:CM89,15,FALSE)</f>
        <v>0.60470000000000002</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8.3299999999999999E-2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7.1400000000000005E-2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0.1469</v>
      </c>
      <c r="D56" s="33"/>
      <c r="E56" s="29"/>
      <c r="F56" s="29"/>
      <c r="G56" s="29"/>
      <c r="H56" s="29"/>
      <c r="I56" s="29"/>
      <c r="J56" s="29"/>
    </row>
    <row r="57" spans="1:10" ht="11.25" customHeight="1" x14ac:dyDescent="0.2">
      <c r="A57" s="24"/>
      <c r="B57" s="52" t="s">
        <v>323</v>
      </c>
      <c r="C57" s="70">
        <f>VLOOKUP(A3,Data!A1:CM89,24,FALSE)</f>
        <v>0.15240000000000001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0.2661</v>
      </c>
      <c r="D64" s="33"/>
      <c r="E64" s="29"/>
      <c r="F64" s="29"/>
      <c r="G64" s="29"/>
      <c r="H64" s="29"/>
      <c r="I64" s="29"/>
      <c r="J64" s="29"/>
    </row>
    <row r="65" spans="1:10" ht="11.25" customHeight="1" x14ac:dyDescent="0.2">
      <c r="A65" s="24"/>
      <c r="B65" s="52" t="s">
        <v>323</v>
      </c>
      <c r="C65" s="70">
        <f>VLOOKUP(A3,Data!A1:CM89,27,FALSE)</f>
        <v>0.20369999999999999</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0</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and did not improve</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0.1094</v>
      </c>
      <c r="D72" s="33"/>
      <c r="E72" s="29"/>
      <c r="F72" s="29"/>
      <c r="G72" s="29"/>
      <c r="H72" s="29"/>
      <c r="I72" s="29"/>
      <c r="J72" s="29"/>
    </row>
    <row r="73" spans="1:10" ht="11.25" customHeight="1" x14ac:dyDescent="0.2">
      <c r="A73" s="24"/>
      <c r="B73" s="52" t="s">
        <v>323</v>
      </c>
      <c r="C73" s="70">
        <f>VLOOKUP(A3,Data!A1:CM89,30,FALSE)</f>
        <v>0.1163</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0.29899999999999999</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14</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14</v>
      </c>
      <c r="C87" s="51">
        <f>SUM(A87:B87)</f>
        <v>35</v>
      </c>
      <c r="D87" s="80">
        <f>VLOOKUP(A3,Data!A1:CM89,91,FALSE)</f>
        <v>42</v>
      </c>
      <c r="E87" s="51">
        <f>VLOOKUP(A3,Data!A1:CM89,34,FALSE)</f>
        <v>2</v>
      </c>
      <c r="F87" s="42">
        <f>SUM(A87,B87,E87)/D87</f>
        <v>0.88095238095238093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2022-12-06T17:55:12Z</dcterms:modified>
</cp:coreProperties>
</file>