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CX/KzSgIlAz0uy14wtJZSCPKddB/ZilxU+gEWFCpf/kGzPwIJQEexICdClSVK1eB7/zKuB4REUivs4KHNRkoWw==" workbookSaltValue="W3noDJyWtRyU4d34Y+vwNA=="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<sst xmlns="http://schemas.openxmlformats.org/spreadsheetml/2006/main" count="2178" uniqueCount="508">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</sst>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0.25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0.47060000000000002</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0.94120000000000004</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0.33329999999999999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0.92500000000000004</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0.85709999999999997</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0.93330000000000002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0.70589999999999997</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0.88890000000000002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0.8871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0.92159999999999997</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0.8871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0.93879999999999997</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5.8000000000000003E-2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7.1400000000000005E-2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0.23080000000000001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0.66669999999999996</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0.75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0.1429</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0.33329999999999999</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0.28570000000000001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0.24030000000000001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0.26879999999999998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0.20649999999999999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0.24590000000000001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9.7600000000000006E-2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6.6699999999999995E-2</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0.14319999999999999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0.8075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4.8899999999999999E-2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0.99209999999999998</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0.44829999999999998</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0.86209999999999998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0.89659999999999995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0.57889999999999997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0.36840000000000001</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7.1999999999999998E-3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0.9012</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3.2800000000000003E-2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0.36840000000000001</c:v>
                </c:pt>
                <c:pt idx="3">
                  <c:v>0.61539999999999995</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4.07E-2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6.0499999999999998E-2</c:v>
                </c:pt>
                <c:pt idx="3">
                  <c:v>4.8899999999999999E-2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0.13039999999999999</c:v>
                </c:pt>
                <c:pt idx="3">
                  <c:v>0.18179999999999999</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0.1176</c:v>
                </c:pt>
                <c:pt idx="3">
                  <c:v>2.6499999999999999E-2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0.27300000000000002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0.89800000000000002</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42</v>
      </c>
      <c r="B3" s="45"/>
      <c r="C3" s="45"/>
      <c r="D3" s="45"/>
      <c r="E3" s="45"/>
      <c r="F3" s="45"/>
      <c r="G3" s="45"/>
      <c r="H3" s="45"/>
      <c r="I3" s="45"/>
      <c r="J3" s="45"/>
      <c r="K3" s="45"/>
      <c r="L3" s="45"/>
      <c r="M3" s="45"/>
      <c r="N3" s="45"/>
      <c r="O3" s="13"/>
      <c r="T3" s="59"/>
      <c r="U3" s="59"/>
    </row>
    <row r="4" spans="1:21" s="12" customFormat="1" ht="11.25" x14ac:dyDescent="0.2">
      <c r="A4" s="16" t="str">
        <f>+VLOOKUP(A3,Data!A1:CM89,2,FALSE)</f>
        <v>509 District Office Drive</v>
      </c>
      <c r="B4" s="16"/>
      <c r="C4" s="15"/>
      <c r="D4" s="16"/>
      <c r="E4" s="15"/>
      <c r="F4" s="15"/>
      <c r="G4" s="16"/>
      <c r="H4" s="16"/>
      <c r="I4" s="16"/>
      <c r="J4" s="16"/>
      <c r="K4" s="11"/>
      <c r="L4" s="11"/>
      <c r="T4" s="11"/>
      <c r="U4" s="11"/>
    </row>
    <row r="5" spans="1:21" s="12" customFormat="1" ht="11.25" x14ac:dyDescent="0.2">
      <c r="A5" s="16" t="str">
        <f>+VLOOKUP(A3,Data!A1:CM89,3,FALSE)</f>
        <v>Chester</v>
      </c>
      <c r="B5" s="16"/>
      <c r="C5" s="15"/>
      <c r="D5" s="16"/>
      <c r="E5" s="15"/>
      <c r="F5" s="15"/>
      <c r="G5" s="15" t="str">
        <f>+VLOOKUP(A3,Data!A1:CM89,4,FALSE)</f>
        <v>SC</v>
      </c>
      <c r="H5" s="15"/>
      <c r="I5" s="15">
        <f>+VLOOKUP(A3,Data!A1:CM89,5,FALSE)</f>
        <v>29706</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0.36840000000000001</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0.57889999999999997</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0.88890000000000002</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0.8871</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0.92159999999999997</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0.9012</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0.8871</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0.93879999999999997</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5.8000000000000003E-2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0.6</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7.1400000000000005E-2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0.23080000000000001</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0.66669999999999996</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0.5</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0.1429</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0.33329999999999999</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0.28570000000000001</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0.24030000000000001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0.26879999999999998</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0.20649999999999999</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0.24590000000000001</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9.7600000000000006E-2</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0.14319999999999999</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0.8075</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4.8899999999999999E-2</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7.1999999999999998E-3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0.25</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0.93330000000000002</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1</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0.75</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6.6699999999999995E-2</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0.89800000000000002</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0.47060000000000002</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0.94120000000000004</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0.33329999999999999</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0.92500000000000004</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0.70589999999999997</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0.99209999999999998</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0.85709999999999997</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0.44829999999999998</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0.86209999999999998</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0.89659999999999995</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Chester</v>
      </c>
      <c r="B3" s="45"/>
      <c r="C3" s="45"/>
      <c r="D3" s="45"/>
      <c r="E3" s="45"/>
      <c r="F3" s="45"/>
      <c r="G3" s="45"/>
      <c r="H3" s="13"/>
      <c r="I3" s="13"/>
      <c r="J3" s="13"/>
    </row>
    <row r="4" spans="1:10" x14ac:dyDescent="0.2">
      <c r="A4" s="16" t="str">
        <f>VLOOKUP(A3,Data!A1:CM89,2,FALSE)</f>
        <v>509 District Office Drive</v>
      </c>
      <c r="B4" s="16"/>
      <c r="C4" s="16"/>
      <c r="D4" s="16"/>
      <c r="E4" s="16"/>
      <c r="F4" s="11"/>
      <c r="G4" s="11"/>
    </row>
    <row r="5" spans="1:10" x14ac:dyDescent="0.2">
      <c r="A5" s="16" t="str">
        <f>VLOOKUP(A3,Data!A1:CM89,3,FALSE)</f>
        <v>Chester</v>
      </c>
      <c r="B5" s="16"/>
      <c r="C5" s="15" t="str">
        <f>VLOOKUP(A3,Data!A1:CM89,4,FALSE)</f>
        <v>SC</v>
      </c>
      <c r="D5" s="15">
        <f>VLOOKUP(A3,Data!A1:CM89,5,FALSE)</f>
        <v>29706</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0.36840000000000001</v>
      </c>
      <c r="D32" s="33"/>
      <c r="E32" s="29"/>
      <c r="F32" s="29"/>
      <c r="G32" s="29"/>
      <c r="H32" s="29"/>
      <c r="I32" s="29"/>
      <c r="J32" s="29"/>
    </row>
    <row r="33" spans="1:10" ht="11.25" customHeight="1" x14ac:dyDescent="0.2">
      <c r="A33" s="24"/>
      <c r="B33" s="52" t="s">
        <v>323</v>
      </c>
      <c r="C33" s="70">
        <f>VLOOKUP(A3,Data!A1:CM89,15,FALSE)</f>
        <v>0.61539999999999995</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3.2800000000000003E-2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4.07E-2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6.0499999999999998E-2</v>
      </c>
      <c r="D56" s="33"/>
      <c r="E56" s="29"/>
      <c r="F56" s="29"/>
      <c r="G56" s="29"/>
      <c r="H56" s="29"/>
      <c r="I56" s="29"/>
      <c r="J56" s="29"/>
    </row>
    <row r="57" spans="1:10" ht="11.25" customHeight="1" x14ac:dyDescent="0.2">
      <c r="A57" s="24"/>
      <c r="B57" s="52" t="s">
        <v>323</v>
      </c>
      <c r="C57" s="70">
        <f>VLOOKUP(A3,Data!A1:CM89,24,FALSE)</f>
        <v>4.8899999999999999E-2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0.13039999999999999</v>
      </c>
      <c r="D64" s="33"/>
      <c r="E64" s="29"/>
      <c r="F64" s="29"/>
      <c r="G64" s="29"/>
      <c r="H64" s="29"/>
      <c r="I64" s="29"/>
      <c r="J64" s="29"/>
    </row>
    <row r="65" spans="1:10" ht="11.25" customHeight="1" x14ac:dyDescent="0.2">
      <c r="A65" s="24"/>
      <c r="B65" s="52" t="s">
        <v>323</v>
      </c>
      <c r="C65" s="70">
        <f>VLOOKUP(A3,Data!A1:CM89,27,FALSE)</f>
        <v>0.18179999999999999</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0.1176</v>
      </c>
      <c r="D72" s="33"/>
      <c r="E72" s="29"/>
      <c r="F72" s="29"/>
      <c r="G72" s="29"/>
      <c r="H72" s="29"/>
      <c r="I72" s="29"/>
      <c r="J72" s="29"/>
    </row>
    <row r="73" spans="1:10" ht="11.25" customHeight="1" x14ac:dyDescent="0.2">
      <c r="A73" s="24"/>
      <c r="B73" s="52" t="s">
        <v>323</v>
      </c>
      <c r="C73" s="70">
        <f>VLOOKUP(A3,Data!A1:CM89,30,FALSE)</f>
        <v>2.6499999999999999E-2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0.27300000000000002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17</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17</v>
      </c>
      <c r="C87" s="51">
        <f>SUM(A87:B87)</f>
        <v>38</v>
      </c>
      <c r="D87" s="80">
        <f>VLOOKUP(A3,Data!A1:CM89,91,FALSE)</f>
        <v>42</v>
      </c>
      <c r="E87" s="51">
        <f>VLOOKUP(A3,Data!A1:CM89,34,FALSE)</f>
        <v>2</v>
      </c>
      <c r="F87" s="42">
        <f>SUM(A87,B87,E87)/D87</f>
        <v>0.95238095238095233</v>
      </c>
      <c r="G87" s="79" t="str">
        <f>IF(F87&gt;=0.8,"Meets Requirement",IF(F87&gt;=0.6,"Needs Assistance",IF(F87&gt;=0.3,"Needs Intervention",IF(F87&lt;0.3,"Needs Substantial Intervention","NA"))))</f>
        <v>Meets Requirement</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2022-12-06T17:55:13Z</dcterms:modified>
</cp:coreProperties>
</file>