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MIvZEc8Z4Z/P1c+VQvubSWGNy1U6qn2Avvo3Z+3tSSB/P2jqnviXNfxajq87+2tl8G4d98JqThmhySno673HcQ==" workbookSaltValue="3I7EzPj701cP1f78sf1m2g=="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<sst xmlns="http://schemas.openxmlformats.org/spreadsheetml/2006/main" count="2178" uniqueCount="508">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</sst>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0.6875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0.9375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0.5625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0.63639999999999997</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0.5625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0.8548</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0.19439999999999999</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6.25E-2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0.58620000000000005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6.25E-2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9.5200000000000007E-2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0.33329999999999999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0.1333</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0.33329999999999999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0.2167</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0.52539999999999998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0.51990000000000003</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0.45</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0.40679999999999999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0.18970000000000001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0.78949999999999998</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0.73329999999999995</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0.42859999999999998</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0.1429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2.5000000000000001E-3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0.19439999999999999</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0.25</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0.1429</c:v>
                </c:pt>
                <c:pt idx="3">
                  <c:v>0.60870000000000002</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0.22650000000000001</c:v>
                </c:pt>
                <c:pt idx="3">
                  <c:v>0.18970000000000001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2.5600000000000001E-2</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0.15690000000000001</c:v>
                </c:pt>
                <c:pt idx="3">
                  <c:v>0</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0.03</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0.86670000000000003</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45</v>
      </c>
      <c r="B3" s="45"/>
      <c r="C3" s="45"/>
      <c r="D3" s="45"/>
      <c r="E3" s="45"/>
      <c r="F3" s="45"/>
      <c r="G3" s="45"/>
      <c r="H3" s="45"/>
      <c r="I3" s="45"/>
      <c r="J3" s="45"/>
      <c r="K3" s="45"/>
      <c r="L3" s="45"/>
      <c r="M3" s="45"/>
      <c r="N3" s="45"/>
      <c r="O3" s="13"/>
      <c r="T3" s="59"/>
      <c r="U3" s="59"/>
    </row>
    <row r="4" spans="1:21" s="12" customFormat="1" ht="11.25" x14ac:dyDescent="0.2">
      <c r="A4" s="16" t="str">
        <f>+VLOOKUP(A3,Data!A1:CM89,2,FALSE)</f>
        <v>10 Weinberg Street</v>
      </c>
      <c r="B4" s="16"/>
      <c r="C4" s="15"/>
      <c r="D4" s="16"/>
      <c r="E4" s="15"/>
      <c r="F4" s="15"/>
      <c r="G4" s="16"/>
      <c r="H4" s="16"/>
      <c r="I4" s="16"/>
      <c r="J4" s="16"/>
      <c r="K4" s="11"/>
      <c r="L4" s="11"/>
      <c r="T4" s="11"/>
      <c r="U4" s="11"/>
    </row>
    <row r="5" spans="1:21" s="12" customFormat="1" ht="11.25" x14ac:dyDescent="0.2">
      <c r="A5" s="16" t="str">
        <f>+VLOOKUP(A3,Data!A1:CM89,3,FALSE)</f>
        <v>Manning</v>
      </c>
      <c r="B5" s="16"/>
      <c r="C5" s="15"/>
      <c r="D5" s="16"/>
      <c r="E5" s="15"/>
      <c r="F5" s="15"/>
      <c r="G5" s="15" t="str">
        <f>+VLOOKUP(A3,Data!A1:CM89,4,FALSE)</f>
        <v>SC</v>
      </c>
      <c r="H5" s="15"/>
      <c r="I5" s="15">
        <f>+VLOOKUP(A3,Data!A1:CM89,5,FALSE)</f>
        <v>29102</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0.1429</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0.42859999999999998</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0.19439999999999999</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6.25E-2</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0.58620000000000005</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0.19439999999999999</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6.25E-2</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9.5200000000000007E-2</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0.33329999999999999</v>
      </c>
      <c r="H37" s="83" t="s">
        <v>1</v>
      </c>
      <c r="I37" s="86" t="str">
        <f>IF(OR(G37="NA",G37="**"),"NA",IF(G37&lt;C37,"Not Met","Met"))</f>
        <v>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0.1333</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t="str">
        <f>VLOOKUP(A3,Data!A1:CM89,48,FALSE)</f>
        <v>NA</v>
      </c>
      <c r="H52" s="83" t="s">
        <v>1</v>
      </c>
      <c r="I52" s="86" t="str">
        <f>IF(OR(G52="NA",G52="**"),"NA",IF(G52&lt;C52,"Not Met","Met"))</f>
        <v>NA</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1</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0.33329999999999999</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0.2167</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0.52539999999999998</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0.51990000000000003</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0.45</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0.40679999999999999</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t="str">
        <f>VLOOKUP(A3,Data!A1:CM89,60,FALSE)</f>
        <v>NA</v>
      </c>
      <c r="H88" s="83" t="s">
        <v>1</v>
      </c>
      <c r="I88" s="86" t="str">
        <f>IF(OR(G88="NA",G88="**"),"NA",IF(G88&gt;C88,"Not Met","Met"))</f>
        <v>NA</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0.67</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0.18970000000000001</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2.5000000000000001E-3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1</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1</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0.86670000000000003</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0.6875</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0.9375</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0.5625</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0.63639999999999997</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0.5625</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0.8548</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0.78949999999999998</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0.73329999999999995</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1</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Clarendon 2</v>
      </c>
      <c r="B3" s="45"/>
      <c r="C3" s="45"/>
      <c r="D3" s="45"/>
      <c r="E3" s="45"/>
      <c r="F3" s="45"/>
      <c r="G3" s="45"/>
      <c r="H3" s="13"/>
      <c r="I3" s="13"/>
      <c r="J3" s="13"/>
    </row>
    <row r="4" spans="1:10" x14ac:dyDescent="0.2">
      <c r="A4" s="16" t="str">
        <f>VLOOKUP(A3,Data!A1:CM89,2,FALSE)</f>
        <v>10 Weinberg Street</v>
      </c>
      <c r="B4" s="16"/>
      <c r="C4" s="16"/>
      <c r="D4" s="16"/>
      <c r="E4" s="16"/>
      <c r="F4" s="11"/>
      <c r="G4" s="11"/>
    </row>
    <row r="5" spans="1:10" x14ac:dyDescent="0.2">
      <c r="A5" s="16" t="str">
        <f>VLOOKUP(A3,Data!A1:CM89,3,FALSE)</f>
        <v>Manning</v>
      </c>
      <c r="B5" s="16"/>
      <c r="C5" s="15" t="str">
        <f>VLOOKUP(A3,Data!A1:CM89,4,FALSE)</f>
        <v>SC</v>
      </c>
      <c r="D5" s="15">
        <f>VLOOKUP(A3,Data!A1:CM89,5,FALSE)</f>
        <v>29102</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0.1429</v>
      </c>
      <c r="D32" s="33"/>
      <c r="E32" s="29"/>
      <c r="F32" s="29"/>
      <c r="G32" s="29"/>
      <c r="H32" s="29"/>
      <c r="I32" s="29"/>
      <c r="J32" s="29"/>
    </row>
    <row r="33" spans="1:10" ht="11.25" customHeight="1" x14ac:dyDescent="0.2">
      <c r="A33" s="24"/>
      <c r="B33" s="52" t="s">
        <v>323</v>
      </c>
      <c r="C33" s="70">
        <f>VLOOKUP(A3,Data!A1:CM89,15,FALSE)</f>
        <v>0.60870000000000002</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3</v>
      </c>
      <c r="C36" s="26" t="str">
        <f>IF(B36=0,"Does not meet prior year’s state performance and did not improve",
IF(B36=1,"Does not meet prior year’s state performance but improved since last year",
IF(B36=2,"Meets or exceeds prior year’s state performance",
IF(B36=3,"Meets or exceeds current state target",""))))</f>
        <v>Meets or exceeds current state target</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0.25</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0</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and did not improve</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1</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but improved since last year</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0.22650000000000001</v>
      </c>
      <c r="D56" s="33"/>
      <c r="E56" s="29"/>
      <c r="F56" s="29"/>
      <c r="G56" s="29"/>
      <c r="H56" s="29"/>
      <c r="I56" s="29"/>
      <c r="J56" s="29"/>
    </row>
    <row r="57" spans="1:10" ht="11.25" customHeight="1" x14ac:dyDescent="0.2">
      <c r="A57" s="24"/>
      <c r="B57" s="52" t="s">
        <v>323</v>
      </c>
      <c r="C57" s="70">
        <f>VLOOKUP(A3,Data!A1:CM89,24,FALSE)</f>
        <v>0.18970000000000001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2.5600000000000001E-2</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0.15690000000000001</v>
      </c>
      <c r="D72" s="33"/>
      <c r="E72" s="29"/>
      <c r="F72" s="29"/>
      <c r="G72" s="29"/>
      <c r="H72" s="29"/>
      <c r="I72" s="29"/>
      <c r="J72" s="29"/>
    </row>
    <row r="73" spans="1:10" ht="11.25" customHeight="1" x14ac:dyDescent="0.2">
      <c r="A73" s="24"/>
      <c r="B73" s="52" t="s">
        <v>323</v>
      </c>
      <c r="C73" s="70">
        <f>VLOOKUP(A3,Data!A1:CM89,30,FALSE)</f>
        <v>0</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0.03</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11</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11</v>
      </c>
      <c r="C87" s="51">
        <f>SUM(A87:B87)</f>
        <v>32</v>
      </c>
      <c r="D87" s="80">
        <f>VLOOKUP(A3,Data!A1:CM89,91,FALSE)</f>
        <v>42</v>
      </c>
      <c r="E87" s="51">
        <f>VLOOKUP(A3,Data!A1:CM89,34,FALSE)</f>
        <v>2</v>
      </c>
      <c r="F87" s="42">
        <f>SUM(A87,B87,E87)/D87</f>
        <v>0.80952380952380953</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2022-12-06T17:55:15Z</dcterms:modified>
</cp:coreProperties>
</file>