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0Bivb5ELAwywI0q7ysrBACEdISTJcoIAcVhIxzTtm2z0RFF6cYa8nlw/K9ZKO7zLtvCYnGOkzYk/vCwpbme/Wg==" workbookSaltValue="b/cTdhEKHjBhtsJeNBSOC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<sst xmlns="http://schemas.openxmlformats.org/spreadsheetml/2006/main" count="2178" uniqueCount="508">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</sst>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1</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0.5333</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0.78569999999999995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0.4667</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0.8</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1</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0.81820000000000004</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0.875</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0.81820000000000004</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0.88890000000000002</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0.1875</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5.8799999999999998E-2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0.42859999999999998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0.3125</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0.33329999999999999</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0.2838</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0.17829999999999999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0.43190000000000001</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0.1013</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0.1134</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0.36249999999999999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0.81210000000000004</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6.6699999999999995E-2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6.6699999999999995E-2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1</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1</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0.125</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0.625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0</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0.1212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0.625</c:v>
                </c:pt>
                <c:pt idx="3">
                  <c:v>0.76919999999999999</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0.1515</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9.1499999999999998E-2</c:v>
                </c:pt>
                <c:pt idx="3">
                  <c:v>6.6699999999999995E-2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0.1236</c:v>
                </c:pt>
                <c:pt idx="3">
                  <c:v>6.5100000000000005E-2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0.214</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46</v>
      </c>
      <c r="B3" s="45"/>
      <c r="C3" s="45"/>
      <c r="D3" s="45"/>
      <c r="E3" s="45"/>
      <c r="F3" s="45"/>
      <c r="G3" s="45"/>
      <c r="H3" s="45"/>
      <c r="I3" s="45"/>
      <c r="J3" s="45"/>
      <c r="K3" s="45"/>
      <c r="L3" s="45"/>
      <c r="M3" s="45"/>
      <c r="N3" s="45"/>
      <c r="O3" s="13"/>
      <c r="T3" s="59"/>
      <c r="U3" s="59"/>
    </row>
    <row r="4" spans="1:21" s="12" customFormat="1" ht="11.25" x14ac:dyDescent="0.2">
      <c r="A4" s="16" t="str">
        <f>+VLOOKUP(A3,Data!A1:CM89,2,FALSE)</f>
        <v>PO Drawer 270</v>
      </c>
      <c r="B4" s="16"/>
      <c r="C4" s="15"/>
      <c r="D4" s="16"/>
      <c r="E4" s="15"/>
      <c r="F4" s="15"/>
      <c r="G4" s="16"/>
      <c r="H4" s="16"/>
      <c r="I4" s="16"/>
      <c r="J4" s="16"/>
      <c r="K4" s="11"/>
      <c r="L4" s="11"/>
      <c r="T4" s="11"/>
      <c r="U4" s="11"/>
    </row>
    <row r="5" spans="1:21" s="12" customFormat="1" ht="11.25" x14ac:dyDescent="0.2">
      <c r="A5" s="16" t="str">
        <f>+VLOOKUP(A3,Data!A1:CM89,3,FALSE)</f>
        <v>Turbeville</v>
      </c>
      <c r="B5" s="16"/>
      <c r="C5" s="15"/>
      <c r="D5" s="16"/>
      <c r="E5" s="15"/>
      <c r="F5" s="15"/>
      <c r="G5" s="15" t="str">
        <f>+VLOOKUP(A3,Data!A1:CM89,4,FALSE)</f>
        <v>SC</v>
      </c>
      <c r="H5" s="15"/>
      <c r="I5" s="15">
        <f>+VLOOKUP(A3,Data!A1:CM89,5,FALSE)</f>
        <v>29162</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0.625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0.125</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1</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0.81820000000000004</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0.875</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1</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0.81820000000000004</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0.88890000000000002</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0.1875</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5.8799999999999998E-2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0.42859999999999998</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0.3125</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1</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0.33329999999999999</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0.2838</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0.17829999999999999</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0.43190000000000001</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0.1013</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0.1134</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0.36249999999999999</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0.81210000000000004</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6.6699999999999995E-2</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0</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1</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1</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0.5333</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0.78569999999999995</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0.4667</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1</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1</v>
      </c>
      <c r="H175" s="83" t="s">
        <v>1</v>
      </c>
      <c r="I175" s="86" t="str">
        <f>IF(OR(G175="NA",G175="**"),"NA",IF(G175&lt;C175,"Not Met","Met"))</f>
        <v>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0.8</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6.6699999999999995E-2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1</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1</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Clarendon 3</v>
      </c>
      <c r="B3" s="45"/>
      <c r="C3" s="45"/>
      <c r="D3" s="45"/>
      <c r="E3" s="45"/>
      <c r="F3" s="45"/>
      <c r="G3" s="45"/>
      <c r="H3" s="13"/>
      <c r="I3" s="13"/>
      <c r="J3" s="13"/>
    </row>
    <row r="4" spans="1:10" x14ac:dyDescent="0.2">
      <c r="A4" s="16" t="str">
        <f>VLOOKUP(A3,Data!A1:CM89,2,FALSE)</f>
        <v>PO Drawer 270</v>
      </c>
      <c r="B4" s="16"/>
      <c r="C4" s="16"/>
      <c r="D4" s="16"/>
      <c r="E4" s="16"/>
      <c r="F4" s="11"/>
      <c r="G4" s="11"/>
    </row>
    <row r="5" spans="1:10" x14ac:dyDescent="0.2">
      <c r="A5" s="16" t="str">
        <f>VLOOKUP(A3,Data!A1:CM89,3,FALSE)</f>
        <v>Turbeville</v>
      </c>
      <c r="B5" s="16"/>
      <c r="C5" s="15" t="str">
        <f>VLOOKUP(A3,Data!A1:CM89,4,FALSE)</f>
        <v>SC</v>
      </c>
      <c r="D5" s="15">
        <f>VLOOKUP(A3,Data!A1:CM89,5,FALSE)</f>
        <v>29162</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0.625</v>
      </c>
      <c r="D32" s="33"/>
      <c r="E32" s="29"/>
      <c r="F32" s="29"/>
      <c r="G32" s="29"/>
      <c r="H32" s="29"/>
      <c r="I32" s="29"/>
      <c r="J32" s="29"/>
    </row>
    <row r="33" spans="1:10" ht="11.25" customHeight="1" x14ac:dyDescent="0.2">
      <c r="A33" s="24"/>
      <c r="B33" s="52" t="s">
        <v>323</v>
      </c>
      <c r="C33" s="70">
        <f>VLOOKUP(A3,Data!A1:CM89,15,FALSE)</f>
        <v>0.76919999999999999</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0.1212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0.1515</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9.1499999999999998E-2</v>
      </c>
      <c r="D56" s="33"/>
      <c r="E56" s="29"/>
      <c r="F56" s="29"/>
      <c r="G56" s="29"/>
      <c r="H56" s="29"/>
      <c r="I56" s="29"/>
      <c r="J56" s="29"/>
    </row>
    <row r="57" spans="1:10" ht="11.25" customHeight="1" x14ac:dyDescent="0.2">
      <c r="A57" s="24"/>
      <c r="B57" s="52" t="s">
        <v>323</v>
      </c>
      <c r="C57" s="70">
        <f>VLOOKUP(A3,Data!A1:CM89,24,FALSE)</f>
        <v>6.6699999999999995E-2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0.1236</v>
      </c>
      <c r="D72" s="33"/>
      <c r="E72" s="29"/>
      <c r="F72" s="29"/>
      <c r="G72" s="29"/>
      <c r="H72" s="29"/>
      <c r="I72" s="29"/>
      <c r="J72" s="29"/>
    </row>
    <row r="73" spans="1:10" ht="11.25" customHeight="1" x14ac:dyDescent="0.2">
      <c r="A73" s="24"/>
      <c r="B73" s="52" t="s">
        <v>323</v>
      </c>
      <c r="C73" s="70">
        <f>VLOOKUP(A3,Data!A1:CM89,30,FALSE)</f>
        <v>6.5100000000000005E-2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2</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prior year’s state performance</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0.214</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15</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15</v>
      </c>
      <c r="C87" s="51">
        <f>SUM(A87:B87)</f>
        <v>36</v>
      </c>
      <c r="D87" s="80">
        <f>VLOOKUP(A3,Data!A1:CM89,91,FALSE)</f>
        <v>42</v>
      </c>
      <c r="E87" s="51">
        <f>VLOOKUP(A3,Data!A1:CM89,34,FALSE)</f>
        <v>2</v>
      </c>
      <c r="F87" s="42">
        <f>SUM(A87,B87,E87)/D87</f>
        <v>0.90476190476190477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2022-12-06T17:55:16Z</dcterms:modified>
</cp:coreProperties>
</file>