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fmt+3oDtc6AtsV6UrJxVk8us/CzTDGSpw3gxeXjI73bJuZ7eCOZz2a6YBSurOnVWYJmnuN3OGxtu6RUYxLs4HQ==" workbookSaltValue="juzEu1ZNoK5qkUmT7MhP2Q=="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<sst xmlns="http://schemas.openxmlformats.org/spreadsheetml/2006/main" count="2178" uniqueCount="508">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</sst>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0.17649999999999999</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0.76470000000000005</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0.37209999999999999</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0.80559999999999998</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0.67800000000000005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0.79310000000000003</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0.71189999999999998</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0.75860000000000005</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0.55810000000000004</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0.74580000000000002</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0.89290000000000003</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0.95709999999999995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0.70240000000000002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0.73809999999999998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0.71430000000000005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0.85250000000000004</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7.8100000000000003E-2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3.85E-2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0.3478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4.6199999999999998E-2</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1.89E-2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0.14580000000000001</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0.33329999999999999</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0.28570000000000001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0.25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0.1429</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0.25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0.14710000000000001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0.13239999999999999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0.47470000000000001</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9.0499999999999997E-2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5.33E-2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0.13120000000000001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0.56840000000000002</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0.1245</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0.85829999999999995</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0.1739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0.60870000000000002</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0.76090000000000002</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0.81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0.3125</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0.52080000000000004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8.6E-3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0.97140000000000004</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6.0299999999999999E-2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0.52080000000000004</c:v>
                </c:pt>
                <c:pt idx="3">
                  <c:v>2.63E-2</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3.39E-2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0.1227</c:v>
                </c:pt>
                <c:pt idx="3">
                  <c:v>0.1245</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0.32429999999999998</c:v>
                </c:pt>
                <c:pt idx="3">
                  <c:v>0.4143</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0.2127</c:v>
                </c:pt>
                <c:pt idx="3">
                  <c:v>5.45E-2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0.13100000000000001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47</v>
      </c>
      <c r="B3" s="45"/>
      <c r="C3" s="45"/>
      <c r="D3" s="45"/>
      <c r="E3" s="45"/>
      <c r="F3" s="45"/>
      <c r="G3" s="45"/>
      <c r="H3" s="45"/>
      <c r="I3" s="45"/>
      <c r="J3" s="45"/>
      <c r="K3" s="45"/>
      <c r="L3" s="45"/>
      <c r="M3" s="45"/>
      <c r="N3" s="45"/>
      <c r="O3" s="13"/>
      <c r="T3" s="59"/>
      <c r="U3" s="59"/>
    </row>
    <row r="4" spans="1:21" s="12" customFormat="1" ht="11.25" x14ac:dyDescent="0.2">
      <c r="A4" s="16" t="str">
        <f>+VLOOKUP(A3,Data!A1:CM89,2,FALSE)</f>
        <v>611 Colleton Loop</v>
      </c>
      <c r="B4" s="16"/>
      <c r="C4" s="15"/>
      <c r="D4" s="16"/>
      <c r="E4" s="15"/>
      <c r="F4" s="15"/>
      <c r="G4" s="16"/>
      <c r="H4" s="16"/>
      <c r="I4" s="16"/>
      <c r="J4" s="16"/>
      <c r="K4" s="11"/>
      <c r="L4" s="11"/>
      <c r="T4" s="11"/>
      <c r="U4" s="11"/>
    </row>
    <row r="5" spans="1:21" s="12" customFormat="1" ht="11.25" x14ac:dyDescent="0.2">
      <c r="A5" s="16" t="str">
        <f>+VLOOKUP(A3,Data!A1:CM89,3,FALSE)</f>
        <v>Walterboro</v>
      </c>
      <c r="B5" s="16"/>
      <c r="C5" s="15"/>
      <c r="D5" s="16"/>
      <c r="E5" s="15"/>
      <c r="F5" s="15"/>
      <c r="G5" s="15" t="str">
        <f>+VLOOKUP(A3,Data!A1:CM89,4,FALSE)</f>
        <v>SC</v>
      </c>
      <c r="H5" s="15"/>
      <c r="I5" s="15">
        <f>+VLOOKUP(A3,Data!A1:CM89,5,FALSE)</f>
        <v>29488</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0.52080000000000004</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0.3125</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0.95709999999999995</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0.70240000000000002</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0.73809999999999998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0.97140000000000004</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0.71430000000000005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0.85250000000000004</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7.8100000000000003E-2</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3.85E-2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0.3478</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4.6199999999999998E-2</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1.89E-2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0.14580000000000001</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0.33329999999999999</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0.28570000000000001</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0.25</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0.1429</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0.25</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0.14710000000000001</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0.13239999999999999</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0.47470000000000001</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9.0499999999999997E-2</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5.33E-2</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0.13120000000000001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Yes</v>
      </c>
      <c r="H95" s="83" t="s">
        <v>1</v>
      </c>
      <c r="I95" s="86" t="str">
        <f>IF(OR(G95="NA",G95="**"),"NA",IF(G95="No","Met",IF(G95="Yes","Not Met")))</f>
        <v>Not 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0.56840000000000002</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0.1245</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8.6E-3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0.17649999999999999</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0.55810000000000004</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0.9</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0.76470000000000005</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0.37209999999999999</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0.80559999999999998</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0.67800000000000005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0.79310000000000003</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0.71189999999999998</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0.75860000000000005</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0.74580000000000002</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0.89290000000000003</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0.85829999999999995</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1</v>
      </c>
      <c r="H180" s="83" t="s">
        <v>1</v>
      </c>
      <c r="I180" s="86" t="str">
        <f t="shared" si="3"/>
        <v>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0.81</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0.1739</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0.60870000000000002</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0.76090000000000002</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Colleton</v>
      </c>
      <c r="B3" s="45"/>
      <c r="C3" s="45"/>
      <c r="D3" s="45"/>
      <c r="E3" s="45"/>
      <c r="F3" s="45"/>
      <c r="G3" s="45"/>
      <c r="H3" s="13"/>
      <c r="I3" s="13"/>
      <c r="J3" s="13"/>
    </row>
    <row r="4" spans="1:10" x14ac:dyDescent="0.2">
      <c r="A4" s="16" t="str">
        <f>VLOOKUP(A3,Data!A1:CM89,2,FALSE)</f>
        <v>611 Colleton Loop</v>
      </c>
      <c r="B4" s="16"/>
      <c r="C4" s="16"/>
      <c r="D4" s="16"/>
      <c r="E4" s="16"/>
      <c r="F4" s="11"/>
      <c r="G4" s="11"/>
    </row>
    <row r="5" spans="1:10" x14ac:dyDescent="0.2">
      <c r="A5" s="16" t="str">
        <f>VLOOKUP(A3,Data!A1:CM89,3,FALSE)</f>
        <v>Walterboro</v>
      </c>
      <c r="B5" s="16"/>
      <c r="C5" s="15" t="str">
        <f>VLOOKUP(A3,Data!A1:CM89,4,FALSE)</f>
        <v>SC</v>
      </c>
      <c r="D5" s="15">
        <f>VLOOKUP(A3,Data!A1:CM89,5,FALSE)</f>
        <v>29488</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0.52080000000000004</v>
      </c>
      <c r="D32" s="33"/>
      <c r="E32" s="29"/>
      <c r="F32" s="29"/>
      <c r="G32" s="29"/>
      <c r="H32" s="29"/>
      <c r="I32" s="29"/>
      <c r="J32" s="29"/>
    </row>
    <row r="33" spans="1:10" ht="11.25" customHeight="1" x14ac:dyDescent="0.2">
      <c r="A33" s="24"/>
      <c r="B33" s="52" t="s">
        <v>323</v>
      </c>
      <c r="C33" s="70">
        <f>VLOOKUP(A3,Data!A1:CM89,15,FALSE)</f>
        <v>2.63E-2</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6.0299999999999999E-2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3.39E-2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0.1227</v>
      </c>
      <c r="D56" s="33"/>
      <c r="E56" s="29"/>
      <c r="F56" s="29"/>
      <c r="G56" s="29"/>
      <c r="H56" s="29"/>
      <c r="I56" s="29"/>
      <c r="J56" s="29"/>
    </row>
    <row r="57" spans="1:10" ht="11.25" customHeight="1" x14ac:dyDescent="0.2">
      <c r="A57" s="24"/>
      <c r="B57" s="52" t="s">
        <v>323</v>
      </c>
      <c r="C57" s="70">
        <f>VLOOKUP(A3,Data!A1:CM89,24,FALSE)</f>
        <v>0.1245</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0.32429999999999998</v>
      </c>
      <c r="D64" s="33"/>
      <c r="E64" s="29"/>
      <c r="F64" s="29"/>
      <c r="G64" s="29"/>
      <c r="H64" s="29"/>
      <c r="I64" s="29"/>
      <c r="J64" s="29"/>
    </row>
    <row r="65" spans="1:10" ht="11.25" customHeight="1" x14ac:dyDescent="0.2">
      <c r="A65" s="24"/>
      <c r="B65" s="52" t="s">
        <v>323</v>
      </c>
      <c r="C65" s="70">
        <f>VLOOKUP(A3,Data!A1:CM89,27,FALSE)</f>
        <v>0.4143</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0.2127</v>
      </c>
      <c r="D72" s="33"/>
      <c r="E72" s="29"/>
      <c r="F72" s="29"/>
      <c r="G72" s="29"/>
      <c r="H72" s="29"/>
      <c r="I72" s="29"/>
      <c r="J72" s="29"/>
    </row>
    <row r="73" spans="1:10" ht="11.25" customHeight="1" x14ac:dyDescent="0.2">
      <c r="A73" s="24"/>
      <c r="B73" s="52" t="s">
        <v>323</v>
      </c>
      <c r="C73" s="70">
        <f>VLOOKUP(A3,Data!A1:CM89,30,FALSE)</f>
        <v>5.45E-2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0.13100000000000001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9</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9</v>
      </c>
      <c r="C87" s="51">
        <f>SUM(A87:B87)</f>
        <v>30</v>
      </c>
      <c r="D87" s="80">
        <f>VLOOKUP(A3,Data!A1:CM89,91,FALSE)</f>
        <v>42</v>
      </c>
      <c r="E87" s="51">
        <f>VLOOKUP(A3,Data!A1:CM89,34,FALSE)</f>
        <v>2</v>
      </c>
      <c r="F87" s="42">
        <f>SUM(A87,B87,E87)/D87</f>
        <v>0.76190476190476186</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2022-12-06T17:55:16Z</dcterms:modified>
</cp:coreProperties>
</file>