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M747gE51BqMy8FFjuHRWXSibGQowazDQAGYv33Nz3a63TXdoaKdCxGMBD0AtzULCyuBd1+COy+9F0pQ9Du+Qgg==" workbookSaltValue="nZQGFTq8LkBmBL+0ugzXf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<sst xmlns="http://schemas.openxmlformats.org/spreadsheetml/2006/main" count="2178" uniqueCount="508">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</sst>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9.0899999999999995E-2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0.53420000000000001</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0.88239999999999996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0.52049999999999996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0.87039999999999995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0.47370000000000001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0.45950000000000002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0.60270000000000001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0.85709999999999997</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0.92369999999999997</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0.91490000000000005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0.3846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0.88100000000000001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0.92200000000000004</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0.80169999999999997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0.1048</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6.9599999999999995E-2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0.38679999999999998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8.5699999999999998E-2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2.5600000000000001E-2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0.30590000000000001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0.72729999999999995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0.35709999999999997</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0.6</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0.4</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0.46150000000000002</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0.25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0.17760000000000001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0.2089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0.4204</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0.15490000000000001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0.15909999999999999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0.35139999999999999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0.185</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0.66239999999999999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0.16450000000000001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0.8458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0.12770000000000001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0.78720000000000001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0.30769999999999997</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1.3599999999999999E-2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0.93220000000000003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8.6400000000000005E-2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0.78720000000000001</c:v>
                </c:pt>
                <c:pt idx="3">
                  <c:v>0.65749999999999997</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5.4100000000000002E-2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0.16500000000000001</c:v>
                </c:pt>
                <c:pt idx="3">
                  <c:v>0.16450000000000001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0.29920000000000002</c:v>
                </c:pt>
                <c:pt idx="3">
                  <c:v>0.45829999999999999</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0.16300000000000001</c:v>
                </c:pt>
                <c:pt idx="3">
                  <c:v>8.0600000000000005E-2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0.187</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4.5499999999999999E-2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0.875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48</v>
      </c>
      <c r="B3" s="45"/>
      <c r="C3" s="45"/>
      <c r="D3" s="45"/>
      <c r="E3" s="45"/>
      <c r="F3" s="45"/>
      <c r="G3" s="45"/>
      <c r="H3" s="45"/>
      <c r="I3" s="45"/>
      <c r="J3" s="45"/>
      <c r="K3" s="45"/>
      <c r="L3" s="45"/>
      <c r="M3" s="45"/>
      <c r="N3" s="45"/>
      <c r="O3" s="13"/>
      <c r="T3" s="59"/>
      <c r="U3" s="59"/>
    </row>
    <row r="4" spans="1:21" s="12" customFormat="1" ht="11.25" x14ac:dyDescent="0.2">
      <c r="A4" s="16" t="str">
        <f>+VLOOKUP(A3,Data!A1:CM89,2,FALSE)</f>
        <v>120 E. Smith Ave.</v>
      </c>
      <c r="B4" s="16"/>
      <c r="C4" s="15"/>
      <c r="D4" s="16"/>
      <c r="E4" s="15"/>
      <c r="F4" s="15"/>
      <c r="G4" s="16"/>
      <c r="H4" s="16"/>
      <c r="I4" s="16"/>
      <c r="J4" s="16"/>
      <c r="K4" s="11"/>
      <c r="L4" s="11"/>
      <c r="T4" s="11"/>
      <c r="U4" s="11"/>
    </row>
    <row r="5" spans="1:21" s="12" customFormat="1" ht="11.25" x14ac:dyDescent="0.2">
      <c r="A5" s="16" t="str">
        <f>+VLOOKUP(A3,Data!A1:CM89,3,FALSE)</f>
        <v>Darlington</v>
      </c>
      <c r="B5" s="16"/>
      <c r="C5" s="15"/>
      <c r="D5" s="16"/>
      <c r="E5" s="15"/>
      <c r="F5" s="15"/>
      <c r="G5" s="15" t="str">
        <f>+VLOOKUP(A3,Data!A1:CM89,4,FALSE)</f>
        <v>SC</v>
      </c>
      <c r="H5" s="15"/>
      <c r="I5" s="15">
        <f>+VLOOKUP(A3,Data!A1:CM89,5,FALSE)</f>
        <v>29532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0.78720000000000001</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0.12770000000000001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0.92369999999999997</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0.91490000000000005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0.88100000000000001</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0.93220000000000003</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0.92200000000000004</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0.80169999999999997</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0.1048</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6.9599999999999995E-2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0.38679999999999998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8.5699999999999998E-2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2.5600000000000001E-2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0.30590000000000001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0.35709999999999997</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0.6</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0.4</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0.46150000000000002</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0.25</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0.17760000000000001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0.2089</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0.4204</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0.15490000000000001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0.15909999999999999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0.185</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0.66239999999999999</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0.16450000000000001</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1.3599999999999999E-2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9.0899999999999995E-2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0.45950000000000002</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0.3846</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0.72729999999999995</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0.35139999999999999</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0.30769999999999997</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4.5499999999999999E-2</v>
      </c>
      <c r="H127" s="83" t="s">
        <v>1</v>
      </c>
      <c r="I127" s="86" t="str">
        <f>IF(OR(G127="NA",G127="**"),"NA",IF(G127&gt;C127,"Not Met","Met"))</f>
        <v>Not 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0.875</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0.53420000000000001</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0.88239999999999996</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0.52049999999999996</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0.87039999999999995</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0.60270000000000001</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0.85709999999999997</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0.8458</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0.47370000000000001</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Darlington</v>
      </c>
      <c r="B3" s="45"/>
      <c r="C3" s="45"/>
      <c r="D3" s="45"/>
      <c r="E3" s="45"/>
      <c r="F3" s="45"/>
      <c r="G3" s="45"/>
      <c r="H3" s="13"/>
      <c r="I3" s="13"/>
      <c r="J3" s="13"/>
    </row>
    <row r="4" spans="1:10" x14ac:dyDescent="0.2">
      <c r="A4" s="16" t="str">
        <f>VLOOKUP(A3,Data!A1:CM89,2,FALSE)</f>
        <v>120 E. Smith Ave.</v>
      </c>
      <c r="B4" s="16"/>
      <c r="C4" s="16"/>
      <c r="D4" s="16"/>
      <c r="E4" s="16"/>
      <c r="F4" s="11"/>
      <c r="G4" s="11"/>
    </row>
    <row r="5" spans="1:10" x14ac:dyDescent="0.2">
      <c r="A5" s="16" t="str">
        <f>VLOOKUP(A3,Data!A1:CM89,3,FALSE)</f>
        <v>Darlington</v>
      </c>
      <c r="B5" s="16"/>
      <c r="C5" s="15" t="str">
        <f>VLOOKUP(A3,Data!A1:CM89,4,FALSE)</f>
        <v>SC</v>
      </c>
      <c r="D5" s="15">
        <f>VLOOKUP(A3,Data!A1:CM89,5,FALSE)</f>
        <v>29532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2</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2</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19</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0.78720000000000001</v>
      </c>
      <c r="D32" s="33"/>
      <c r="E32" s="29"/>
      <c r="F32" s="29"/>
      <c r="G32" s="29"/>
      <c r="H32" s="29"/>
      <c r="I32" s="29"/>
      <c r="J32" s="29"/>
    </row>
    <row r="33" spans="1:10" ht="11.25" customHeight="1" x14ac:dyDescent="0.2">
      <c r="A33" s="24"/>
      <c r="B33" s="52" t="s">
        <v>323</v>
      </c>
      <c r="C33" s="70">
        <f>VLOOKUP(A3,Data!A1:CM89,15,FALSE)</f>
        <v>0.65749999999999997</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8.6400000000000005E-2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5.4100000000000002E-2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0.16500000000000001</v>
      </c>
      <c r="D56" s="33"/>
      <c r="E56" s="29"/>
      <c r="F56" s="29"/>
      <c r="G56" s="29"/>
      <c r="H56" s="29"/>
      <c r="I56" s="29"/>
      <c r="J56" s="29"/>
    </row>
    <row r="57" spans="1:10" ht="11.25" customHeight="1" x14ac:dyDescent="0.2">
      <c r="A57" s="24"/>
      <c r="B57" s="52" t="s">
        <v>323</v>
      </c>
      <c r="C57" s="70">
        <f>VLOOKUP(A3,Data!A1:CM89,24,FALSE)</f>
        <v>0.16450000000000001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0.29920000000000002</v>
      </c>
      <c r="D64" s="33"/>
      <c r="E64" s="29"/>
      <c r="F64" s="29"/>
      <c r="G64" s="29"/>
      <c r="H64" s="29"/>
      <c r="I64" s="29"/>
      <c r="J64" s="29"/>
    </row>
    <row r="65" spans="1:10" ht="11.25" customHeight="1" x14ac:dyDescent="0.2">
      <c r="A65" s="24"/>
      <c r="B65" s="52" t="s">
        <v>323</v>
      </c>
      <c r="C65" s="70">
        <f>VLOOKUP(A3,Data!A1:CM89,27,FALSE)</f>
        <v>0.45829999999999999</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0.16300000000000001</v>
      </c>
      <c r="D72" s="33"/>
      <c r="E72" s="29"/>
      <c r="F72" s="29"/>
      <c r="G72" s="29"/>
      <c r="H72" s="29"/>
      <c r="I72" s="29"/>
      <c r="J72" s="29"/>
    </row>
    <row r="73" spans="1:10" ht="11.25" customHeight="1" x14ac:dyDescent="0.2">
      <c r="A73" s="24"/>
      <c r="B73" s="52" t="s">
        <v>323</v>
      </c>
      <c r="C73" s="70">
        <f>VLOOKUP(A3,Data!A1:CM89,30,FALSE)</f>
        <v>8.0600000000000005E-2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0.187</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19</v>
      </c>
      <c r="B87" s="51">
        <f>B83</f>
        <v>10</v>
      </c>
      <c r="C87" s="51">
        <f>SUM(A87:B87)</f>
        <v>29</v>
      </c>
      <c r="D87" s="80">
        <f>VLOOKUP(A3,Data!A1:CM89,91,FALSE)</f>
        <v>42</v>
      </c>
      <c r="E87" s="51">
        <f>VLOOKUP(A3,Data!A1:CM89,34,FALSE)</f>
        <v>0</v>
      </c>
      <c r="F87" s="42">
        <f>SUM(A87,B87,E87)/D87</f>
        <v>0.69047619047619047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2022-12-06T17:55:17Z</dcterms:modified>
</cp:coreProperties>
</file>