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Mx+w4Ls5k0i5Um8vPhoqTNZXDNdUwYxVYBP+zy1TL11Lm/VCSzzF2UTl/ElVMD5qCMXAh7ygx4CG5vb/Hb3tqQ==" workbookSaltValue="LqQqJCIOHjoqp5hH0lG80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<sst xmlns="http://schemas.openxmlformats.org/spreadsheetml/2006/main" count="2178" uniqueCount="508">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</sst>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1.7500000000000002E-2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0.5</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0.50880000000000003</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0.40570000000000001</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1.7500000000000002E-2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9.4000000000000004E-3</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0.87229999999999996</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0.52190000000000003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0.90720000000000001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0.53649999999999998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0.89839999999999998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0.75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0.26419999999999999</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0.69340000000000002</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0.85980000000000001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0.95620000000000005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0.8458</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0.93720000000000003</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0.85019999999999996</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0.74250000000000005</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0.21329999999999999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6.4000000000000001E-2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0.55030000000000001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0.18940000000000001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6.3600000000000004E-2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0.22700000000000001</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0.4</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0.4</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0.4</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0.5333</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0.2</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7.1400000000000005E-2</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0.307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0.4088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0.36080000000000001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0.24010000000000001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0.28100000000000003</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0.41299999999999998</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0.56059999999999999</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0.13270000000000001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0.90029999999999999</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8.3299999999999999E-2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0.54169999999999996</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0.26829999999999998</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0.68289999999999995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1.32E-2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0.96030000000000004</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0.14860000000000001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0.68289999999999995</c:v>
                </c:pt>
                <c:pt idx="3">
                  <c:v>0.4819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0.13500000000000001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0.1371</c:v>
                </c:pt>
                <c:pt idx="3">
                  <c:v>0.13270000000000001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0.25440000000000002</c:v>
                </c:pt>
                <c:pt idx="3">
                  <c:v>0.4153</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0.1391</c:v>
                </c:pt>
                <c:pt idx="3">
                  <c:v>7.17E-2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0.25900000000000001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51</v>
      </c>
      <c r="B3" s="45"/>
      <c r="C3" s="45"/>
      <c r="D3" s="45"/>
      <c r="E3" s="45"/>
      <c r="F3" s="45"/>
      <c r="G3" s="45"/>
      <c r="H3" s="45"/>
      <c r="I3" s="45"/>
      <c r="J3" s="45"/>
      <c r="K3" s="45"/>
      <c r="L3" s="45"/>
      <c r="M3" s="45"/>
      <c r="N3" s="45"/>
      <c r="O3" s="13"/>
      <c r="T3" s="59"/>
      <c r="U3" s="59"/>
    </row>
    <row r="4" spans="1:21" s="12" customFormat="1" ht="11.25" x14ac:dyDescent="0.2">
      <c r="A4" s="16" t="str">
        <f>+VLOOKUP(A3,Data!A1:CM89,2,FALSE)</f>
        <v>1325-C Boone Hill Road</v>
      </c>
      <c r="B4" s="16"/>
      <c r="C4" s="15"/>
      <c r="D4" s="16"/>
      <c r="E4" s="15"/>
      <c r="F4" s="15"/>
      <c r="G4" s="16"/>
      <c r="H4" s="16"/>
      <c r="I4" s="16"/>
      <c r="J4" s="16"/>
      <c r="K4" s="11"/>
      <c r="L4" s="11"/>
      <c r="T4" s="11"/>
      <c r="U4" s="11"/>
    </row>
    <row r="5" spans="1:21" s="12" customFormat="1" ht="11.25" x14ac:dyDescent="0.2">
      <c r="A5" s="16" t="str">
        <f>+VLOOKUP(A3,Data!A1:CM89,3,FALSE)</f>
        <v>Summerville</v>
      </c>
      <c r="B5" s="16"/>
      <c r="C5" s="15"/>
      <c r="D5" s="16"/>
      <c r="E5" s="15"/>
      <c r="F5" s="15"/>
      <c r="G5" s="15" t="str">
        <f>+VLOOKUP(A3,Data!A1:CM89,4,FALSE)</f>
        <v>SC</v>
      </c>
      <c r="H5" s="15"/>
      <c r="I5" s="15">
        <f>+VLOOKUP(A3,Data!A1:CM89,5,FALSE)</f>
        <v>29483</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0.68289999999999995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0.26829999999999998</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0.95620000000000005</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0.8458</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0.93720000000000003</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0.96030000000000004</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0.85019999999999996</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0.74250000000000005</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0.21329999999999999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6.4000000000000001E-2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0.55030000000000001</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0.18940000000000001</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6.3600000000000004E-2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0.22700000000000001</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0.4</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0.4</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0.4</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0.5333</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0.2</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7.1400000000000005E-2</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0.307</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0.4088</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0.36080000000000001</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0.24010000000000001</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0.28100000000000003</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0.41299999999999998</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Yes</v>
      </c>
      <c r="H95" s="83" t="s">
        <v>1</v>
      </c>
      <c r="I95" s="86" t="str">
        <f>IF(OR(G95="NA",G95="**"),"NA",IF(G95="No","Met",IF(G95="Yes","Not Met")))</f>
        <v>Not 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0.56059999999999999</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0.13270000000000001</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1.32E-2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1.7500000000000002E-2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0.26419999999999999</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0.5</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0.50880000000000003</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0.40570000000000001</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1.7500000000000002E-2</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9.4000000000000004E-3</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v>
      </c>
      <c r="H133" s="83" t="s">
        <v>1</v>
      </c>
      <c r="I133" s="86" t="str">
        <f>IF(OR(G133="NA",G133="**"),"NA",IF(G133&gt;C133,"Not Met","Met"))</f>
        <v>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0.87229999999999996</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0.52190000000000003</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0.90720000000000001</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0.53649999999999998</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0.89839999999999998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0.69340000000000002</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0.85980000000000001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0.90029999999999999</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0.75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8.3299999999999999E-2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0.54169999999999996</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Dorchester 2</v>
      </c>
      <c r="B3" s="45"/>
      <c r="C3" s="45"/>
      <c r="D3" s="45"/>
      <c r="E3" s="45"/>
      <c r="F3" s="45"/>
      <c r="G3" s="45"/>
      <c r="H3" s="13"/>
      <c r="I3" s="13"/>
      <c r="J3" s="13"/>
    </row>
    <row r="4" spans="1:10" x14ac:dyDescent="0.2">
      <c r="A4" s="16" t="str">
        <f>VLOOKUP(A3,Data!A1:CM89,2,FALSE)</f>
        <v>1325-C Boone Hill Road</v>
      </c>
      <c r="B4" s="16"/>
      <c r="C4" s="16"/>
      <c r="D4" s="16"/>
      <c r="E4" s="16"/>
      <c r="F4" s="11"/>
      <c r="G4" s="11"/>
    </row>
    <row r="5" spans="1:10" x14ac:dyDescent="0.2">
      <c r="A5" s="16" t="str">
        <f>VLOOKUP(A3,Data!A1:CM89,3,FALSE)</f>
        <v>Summerville</v>
      </c>
      <c r="B5" s="16"/>
      <c r="C5" s="15" t="str">
        <f>VLOOKUP(A3,Data!A1:CM89,4,FALSE)</f>
        <v>SC</v>
      </c>
      <c r="D5" s="15">
        <f>VLOOKUP(A3,Data!A1:CM89,5,FALSE)</f>
        <v>29483</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0.68289999999999995</v>
      </c>
      <c r="D32" s="33"/>
      <c r="E32" s="29"/>
      <c r="F32" s="29"/>
      <c r="G32" s="29"/>
      <c r="H32" s="29"/>
      <c r="I32" s="29"/>
      <c r="J32" s="29"/>
    </row>
    <row r="33" spans="1:10" ht="11.25" customHeight="1" x14ac:dyDescent="0.2">
      <c r="A33" s="24"/>
      <c r="B33" s="52" t="s">
        <v>323</v>
      </c>
      <c r="C33" s="70">
        <f>VLOOKUP(A3,Data!A1:CM89,15,FALSE)</f>
        <v>0.4819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0.14860000000000001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0.13500000000000001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0.1371</v>
      </c>
      <c r="D56" s="33"/>
      <c r="E56" s="29"/>
      <c r="F56" s="29"/>
      <c r="G56" s="29"/>
      <c r="H56" s="29"/>
      <c r="I56" s="29"/>
      <c r="J56" s="29"/>
    </row>
    <row r="57" spans="1:10" ht="11.25" customHeight="1" x14ac:dyDescent="0.2">
      <c r="A57" s="24"/>
      <c r="B57" s="52" t="s">
        <v>323</v>
      </c>
      <c r="C57" s="70">
        <f>VLOOKUP(A3,Data!A1:CM89,24,FALSE)</f>
        <v>0.13270000000000001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0.25440000000000002</v>
      </c>
      <c r="D64" s="33"/>
      <c r="E64" s="29"/>
      <c r="F64" s="29"/>
      <c r="G64" s="29"/>
      <c r="H64" s="29"/>
      <c r="I64" s="29"/>
      <c r="J64" s="29"/>
    </row>
    <row r="65" spans="1:10" ht="11.25" customHeight="1" x14ac:dyDescent="0.2">
      <c r="A65" s="24"/>
      <c r="B65" s="52" t="s">
        <v>323</v>
      </c>
      <c r="C65" s="70">
        <f>VLOOKUP(A3,Data!A1:CM89,27,FALSE)</f>
        <v>0.4153</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0.1391</v>
      </c>
      <c r="D72" s="33"/>
      <c r="E72" s="29"/>
      <c r="F72" s="29"/>
      <c r="G72" s="29"/>
      <c r="H72" s="29"/>
      <c r="I72" s="29"/>
      <c r="J72" s="29"/>
    </row>
    <row r="73" spans="1:10" ht="11.25" customHeight="1" x14ac:dyDescent="0.2">
      <c r="A73" s="24"/>
      <c r="B73" s="52" t="s">
        <v>323</v>
      </c>
      <c r="C73" s="70">
        <f>VLOOKUP(A3,Data!A1:CM89,30,FALSE)</f>
        <v>7.17E-2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0.25900000000000001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15</v>
      </c>
      <c r="C87" s="51">
        <f>SUM(A87:B87)</f>
        <v>34</v>
      </c>
      <c r="D87" s="80">
        <f>VLOOKUP(A3,Data!A1:CM89,91,FALSE)</f>
        <v>42</v>
      </c>
      <c r="E87" s="51">
        <f>VLOOKUP(A3,Data!A1:CM89,34,FALSE)</f>
        <v>0</v>
      </c>
      <c r="F87" s="42">
        <f>SUM(A87,B87,E87)/D87</f>
        <v>0.80952380952380953</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2022-12-06T17:55:20Z</dcterms:modified>
</cp:coreProperties>
</file>