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mC2g9Q0xygDEi9y5o77dPinOs9jdwVQDoIFsud9nnZCArW8BsRLewlMJqeaR5mKrw26iJRIN823JaS7CsBbl1w==" workbookSaltValue="iqnAoeYkmFSvnYMLcqHQv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<sst xmlns="http://schemas.openxmlformats.org/spreadsheetml/2006/main" count="2178" uniqueCount="508">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</sst>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0.68420000000000003</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0.84619999999999995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0.63160000000000005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0.5</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0.44440000000000002</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0.84209999999999996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0.88890000000000002</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0.8095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0.94740000000000002</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0.4</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0.82350000000000001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0.94740000000000002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0.84209999999999996</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0.125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5.5599999999999997E-2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0.35709999999999997</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6.25E-2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5.5599999999999997E-2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6.6699999999999995E-2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0.27150000000000002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0.34599999999999997</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0.37940000000000002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0.31190000000000001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0.1618</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0.55559999999999998</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0.21790000000000001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0.61360000000000003</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0.15629999999999999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0.86360000000000003</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0.1212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0.2727</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1</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0.17649999999999999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0.67649999999999999</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0.4</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2.8999999999999998E-3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0.8095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8.8200000000000001E-2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0.67649999999999999</c:v>
                </c:pt>
                <c:pt idx="3">
                  <c:v>0.54549999999999998</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5.8799999999999998E-2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0.14899999999999999</c:v>
                </c:pt>
                <c:pt idx="3">
                  <c:v>0.15629999999999999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0.30559999999999998</c:v>
                </c:pt>
                <c:pt idx="3">
                  <c:v>0.4375</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0.1273</c:v>
                </c:pt>
                <c:pt idx="3">
                  <c:v>5.9200000000000003E-2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0.27600000000000002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0.75</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53</v>
      </c>
      <c r="B3" s="45"/>
      <c r="C3" s="45"/>
      <c r="D3" s="45"/>
      <c r="E3" s="45"/>
      <c r="F3" s="45"/>
      <c r="G3" s="45"/>
      <c r="H3" s="45"/>
      <c r="I3" s="45"/>
      <c r="J3" s="45"/>
      <c r="K3" s="45"/>
      <c r="L3" s="45"/>
      <c r="M3" s="45"/>
      <c r="N3" s="45"/>
      <c r="O3" s="13"/>
      <c r="T3" s="59"/>
      <c r="U3" s="59"/>
    </row>
    <row r="4" spans="1:21" s="12" customFormat="1" ht="11.25" x14ac:dyDescent="0.2">
      <c r="A4" s="16" t="str">
        <f>+VLOOKUP(A3,Data!A1:CM89,2,FALSE)</f>
        <v>3 Par Drive</v>
      </c>
      <c r="B4" s="16"/>
      <c r="C4" s="15"/>
      <c r="D4" s="16"/>
      <c r="E4" s="15"/>
      <c r="F4" s="15"/>
      <c r="G4" s="16"/>
      <c r="H4" s="16"/>
      <c r="I4" s="16"/>
      <c r="J4" s="16"/>
      <c r="K4" s="11"/>
      <c r="L4" s="11"/>
      <c r="T4" s="11"/>
      <c r="U4" s="11"/>
    </row>
    <row r="5" spans="1:21" s="12" customFormat="1" ht="11.25" x14ac:dyDescent="0.2">
      <c r="A5" s="16" t="str">
        <f>+VLOOKUP(A3,Data!A1:CM89,3,FALSE)</f>
        <v>Johnston</v>
      </c>
      <c r="B5" s="16"/>
      <c r="C5" s="15"/>
      <c r="D5" s="16"/>
      <c r="E5" s="15"/>
      <c r="F5" s="15"/>
      <c r="G5" s="15" t="str">
        <f>+VLOOKUP(A3,Data!A1:CM89,4,FALSE)</f>
        <v>SC</v>
      </c>
      <c r="H5" s="15"/>
      <c r="I5" s="15">
        <f>+VLOOKUP(A3,Data!A1:CM89,5,FALSE)</f>
        <v>29824</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0.67649999999999999</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0.17649999999999999</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0.8095</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0.94740000000000002</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0.82350000000000001</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0.8095</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0.94740000000000002</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0.84209999999999996</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0.125</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5.5599999999999997E-2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0.35709999999999997</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6.25E-2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5.5599999999999997E-2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6.6699999999999995E-2</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1</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t="str">
        <f>VLOOKUP(A3,Data!A1:CM89,50,FALSE)</f>
        <v>NA</v>
      </c>
      <c r="H58" s="83" t="s">
        <v>1</v>
      </c>
      <c r="I58" s="86" t="str">
        <f>IF(OR(G58="NA",G58="**"),"NA",IF(G58&lt;C58,"Not Met","Met"))</f>
        <v>NA</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t="str">
        <f>VLOOKUP(A3,Data!A1:CM89,53,FALSE)</f>
        <v>NA</v>
      </c>
      <c r="H67" s="83" t="s">
        <v>1</v>
      </c>
      <c r="I67" s="86" t="str">
        <f>IF(OR(G67="NA",G67="**"),"NA",IF(G67&lt;C67,"Not Met","Met"))</f>
        <v>NA</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0.27150000000000002</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0.34599999999999997</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0.37940000000000002</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0.31190000000000001</v>
      </c>
      <c r="H82" s="83" t="s">
        <v>1</v>
      </c>
      <c r="I82" s="86" t="str">
        <f>IF(OR(G82="NA",G82="**"),"NA",IF(G82&gt;C82,"Not Met","Met"))</f>
        <v>Not 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0.1618</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0.21790000000000001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0.61360000000000003</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0.15629999999999999</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2.8999999999999998E-3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0.5</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0.44440000000000002</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0.4</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0.55559999999999998</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0.4</v>
      </c>
      <c r="H124" s="83" t="s">
        <v>1</v>
      </c>
      <c r="I124" s="86" t="str">
        <f>IF(OR(G124="NA",G124="**"),"NA",IF(G124&gt;C124,"Not Met","Met"))</f>
        <v>Not 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0.75</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0.68420000000000003</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0.84619999999999995</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0.63160000000000005</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0.84209999999999996</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0.88890000000000002</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0.86360000000000003</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0.5</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0.1212</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0.2727</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1</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Edgefield</v>
      </c>
      <c r="B3" s="45"/>
      <c r="C3" s="45"/>
      <c r="D3" s="45"/>
      <c r="E3" s="45"/>
      <c r="F3" s="45"/>
      <c r="G3" s="45"/>
      <c r="H3" s="13"/>
      <c r="I3" s="13"/>
      <c r="J3" s="13"/>
    </row>
    <row r="4" spans="1:10" x14ac:dyDescent="0.2">
      <c r="A4" s="16" t="str">
        <f>VLOOKUP(A3,Data!A1:CM89,2,FALSE)</f>
        <v>3 Par Drive</v>
      </c>
      <c r="B4" s="16"/>
      <c r="C4" s="16"/>
      <c r="D4" s="16"/>
      <c r="E4" s="16"/>
      <c r="F4" s="11"/>
      <c r="G4" s="11"/>
    </row>
    <row r="5" spans="1:10" x14ac:dyDescent="0.2">
      <c r="A5" s="16" t="str">
        <f>VLOOKUP(A3,Data!A1:CM89,3,FALSE)</f>
        <v>Johnston</v>
      </c>
      <c r="B5" s="16"/>
      <c r="C5" s="15" t="str">
        <f>VLOOKUP(A3,Data!A1:CM89,4,FALSE)</f>
        <v>SC</v>
      </c>
      <c r="D5" s="15">
        <f>VLOOKUP(A3,Data!A1:CM89,5,FALSE)</f>
        <v>29824</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2</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20</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0.67649999999999999</v>
      </c>
      <c r="D32" s="33"/>
      <c r="E32" s="29"/>
      <c r="F32" s="29"/>
      <c r="G32" s="29"/>
      <c r="H32" s="29"/>
      <c r="I32" s="29"/>
      <c r="J32" s="29"/>
    </row>
    <row r="33" spans="1:10" ht="11.25" customHeight="1" x14ac:dyDescent="0.2">
      <c r="A33" s="24"/>
      <c r="B33" s="52" t="s">
        <v>323</v>
      </c>
      <c r="C33" s="70">
        <f>VLOOKUP(A3,Data!A1:CM89,15,FALSE)</f>
        <v>0.54549999999999998</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8.8200000000000001E-2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5.8799999999999998E-2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0.14899999999999999</v>
      </c>
      <c r="D56" s="33"/>
      <c r="E56" s="29"/>
      <c r="F56" s="29"/>
      <c r="G56" s="29"/>
      <c r="H56" s="29"/>
      <c r="I56" s="29"/>
      <c r="J56" s="29"/>
    </row>
    <row r="57" spans="1:10" ht="11.25" customHeight="1" x14ac:dyDescent="0.2">
      <c r="A57" s="24"/>
      <c r="B57" s="52" t="s">
        <v>323</v>
      </c>
      <c r="C57" s="70">
        <f>VLOOKUP(A3,Data!A1:CM89,24,FALSE)</f>
        <v>0.15629999999999999</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0.30559999999999998</v>
      </c>
      <c r="D64" s="33"/>
      <c r="E64" s="29"/>
      <c r="F64" s="29"/>
      <c r="G64" s="29"/>
      <c r="H64" s="29"/>
      <c r="I64" s="29"/>
      <c r="J64" s="29"/>
    </row>
    <row r="65" spans="1:10" ht="11.25" customHeight="1" x14ac:dyDescent="0.2">
      <c r="A65" s="24"/>
      <c r="B65" s="52" t="s">
        <v>323</v>
      </c>
      <c r="C65" s="70">
        <f>VLOOKUP(A3,Data!A1:CM89,27,FALSE)</f>
        <v>0.4375</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0.1273</v>
      </c>
      <c r="D72" s="33"/>
      <c r="E72" s="29"/>
      <c r="F72" s="29"/>
      <c r="G72" s="29"/>
      <c r="H72" s="29"/>
      <c r="I72" s="29"/>
      <c r="J72" s="29"/>
    </row>
    <row r="73" spans="1:10" ht="11.25" customHeight="1" x14ac:dyDescent="0.2">
      <c r="A73" s="24"/>
      <c r="B73" s="52" t="s">
        <v>323</v>
      </c>
      <c r="C73" s="70">
        <f>VLOOKUP(A3,Data!A1:CM89,30,FALSE)</f>
        <v>5.9200000000000003E-2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0.27600000000000002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8</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20</v>
      </c>
      <c r="B87" s="51">
        <f>B83</f>
        <v>8</v>
      </c>
      <c r="C87" s="51">
        <f>SUM(A87:B87)</f>
        <v>28</v>
      </c>
      <c r="D87" s="80">
        <f>VLOOKUP(A3,Data!A1:CM89,91,FALSE)</f>
        <v>42</v>
      </c>
      <c r="E87" s="51">
        <f>VLOOKUP(A3,Data!A1:CM89,34,FALSE)</f>
        <v>2</v>
      </c>
      <c r="F87" s="42">
        <f>SUM(A87,B87,E87)/D87</f>
        <v>0.7142857142857143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2022-12-06T17:55:21Z</dcterms:modified>
</cp:coreProperties>
</file>