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He6YDt5+MEknhTNcgD4AEjq+zCWac4WXKOMLlkjVEv1ynSPUIlKMWftvhQcT+L+aJ5zmYZywcDe0dU3NB+wClg==" workbookSaltValue="MdfgwMqERGS2OCBQiuaaBQ=="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<sst xmlns="http://schemas.openxmlformats.org/spreadsheetml/2006/main" count="2178" uniqueCount="508">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</sst>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0.86960000000000004</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0.91300000000000003</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0.73909999999999998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0.75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0.33329999999999999</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0.91300000000000003</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0.92500000000000004</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0.74470000000000003</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0.85</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0.77780000000000005</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0.8</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6.6699999999999995E-2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0.42859999999999998</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3.3300000000000003E-2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6.6699999999999995E-2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0.8</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0.6</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0.5</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0.2</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0.2379</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0.1772</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0.3392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0.20799999999999999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0.187</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0.23810000000000001</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0.30259999999999998</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0.66759999999999997</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0.25340000000000001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0.96150000000000002</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0.1</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0.6</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0.9</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0.8</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0.33329999999999999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0.625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8.2000000000000007E-3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0.74470000000000003</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8.8900000000000007E-2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0.625</c:v>
                </c:pt>
                <c:pt idx="3">
                  <c:v>0.52939999999999998</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2.2700000000000001E-2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0.2374</c:v>
                </c:pt>
                <c:pt idx="3">
                  <c:v>0.25340000000000001</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0.2273</c:v>
                </c:pt>
                <c:pt idx="3">
                  <c:v>0.30769999999999997</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0.1915</c:v>
                </c:pt>
                <c:pt idx="3">
                  <c:v>4.8300000000000003E-2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0.15</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0.6</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54</v>
      </c>
      <c r="B3" s="45"/>
      <c r="C3" s="45"/>
      <c r="D3" s="45"/>
      <c r="E3" s="45"/>
      <c r="F3" s="45"/>
      <c r="G3" s="45"/>
      <c r="H3" s="45"/>
      <c r="I3" s="45"/>
      <c r="J3" s="45"/>
      <c r="K3" s="45"/>
      <c r="L3" s="45"/>
      <c r="M3" s="45"/>
      <c r="N3" s="45"/>
      <c r="O3" s="13"/>
      <c r="T3" s="59"/>
      <c r="U3" s="59"/>
    </row>
    <row r="4" spans="1:21" s="12" customFormat="1" ht="11.25" x14ac:dyDescent="0.2">
      <c r="A4" s="16" t="str">
        <f>+VLOOKUP(A3,Data!A1:CM89,2,FALSE)</f>
        <v>PO Drawer 622</v>
      </c>
      <c r="B4" s="16"/>
      <c r="C4" s="15"/>
      <c r="D4" s="16"/>
      <c r="E4" s="15"/>
      <c r="F4" s="15"/>
      <c r="G4" s="16"/>
      <c r="H4" s="16"/>
      <c r="I4" s="16"/>
      <c r="J4" s="16"/>
      <c r="K4" s="11"/>
      <c r="L4" s="11"/>
      <c r="T4" s="11"/>
      <c r="U4" s="11"/>
    </row>
    <row r="5" spans="1:21" s="12" customFormat="1" ht="11.25" x14ac:dyDescent="0.2">
      <c r="A5" s="16" t="str">
        <f>+VLOOKUP(A3,Data!A1:CM89,3,FALSE)</f>
        <v>Winnsboro</v>
      </c>
      <c r="B5" s="16"/>
      <c r="C5" s="15"/>
      <c r="D5" s="16"/>
      <c r="E5" s="15"/>
      <c r="F5" s="15"/>
      <c r="G5" s="15" t="str">
        <f>+VLOOKUP(A3,Data!A1:CM89,4,FALSE)</f>
        <v>SC</v>
      </c>
      <c r="H5" s="15"/>
      <c r="I5" s="15">
        <f>+VLOOKUP(A3,Data!A1:CM89,5,FALSE)</f>
        <v>29180</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0.625</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0.33329999999999999</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0.74470000000000003</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0.85</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0.77780000000000005</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0.74470000000000003</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0.8</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0.5</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6.6699999999999995E-2</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0.42859999999999998</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3.3300000000000003E-2</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6.6699999999999995E-2</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0.8</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0.5</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t="str">
        <f>VLOOKUP(A3,Data!A1:CM89,51,FALSE)</f>
        <v>NA</v>
      </c>
      <c r="H61" s="83" t="s">
        <v>1</v>
      </c>
      <c r="I61" s="86" t="str">
        <f>IF(OR(G61="NA",G61="**"),"NA",IF(G61&lt;C61,"Not Met","Met"))</f>
        <v>NA</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0.2</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0.5</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t="str">
        <f>VLOOKUP(A3,Data!A1:CM89,54,FALSE)</f>
        <v>NA</v>
      </c>
      <c r="H70" s="83" t="s">
        <v>1</v>
      </c>
      <c r="I70" s="86" t="str">
        <f>IF(OR(G70="NA",G70="**"),"NA",IF(G70&lt;C70,"Not Met","Met"))</f>
        <v>NA</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0.2379</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0.1772</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0.3392</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0.20799999999999999</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0.187</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0.30259999999999998</v>
      </c>
      <c r="H88" s="83" t="s">
        <v>1</v>
      </c>
      <c r="I88" s="86" t="str">
        <f>IF(OR(G88="NA",G88="**"),"NA",IF(G88&gt;C88,"Not Met","Met"))</f>
        <v>Not 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0.66759999999999997</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0.25340000000000001</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8.2000000000000007E-3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t="str">
        <f>VLOOKUP(A3,Data!A1:CM89,66,FALSE)</f>
        <v>NA</v>
      </c>
      <c r="H109" s="83" t="s">
        <v>1</v>
      </c>
      <c r="I109" s="86" t="str">
        <f>IF(OR(G109="NA",G109="**"),"NA",IF(G109&lt;C109,"Not Met","Met"))</f>
        <v>NA</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t="str">
        <f>VLOOKUP(A3,Data!A1:CM89,68,FALSE)</f>
        <v>NA</v>
      </c>
      <c r="H115" s="83" t="s">
        <v>1</v>
      </c>
      <c r="I115" s="86" t="str">
        <f t="shared" si="3"/>
        <v>NA</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0.6</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0.23810000000000001</v>
      </c>
      <c r="H121" s="83" t="s">
        <v>1</v>
      </c>
      <c r="I121" s="86" t="str">
        <f>IF(OR(G121="NA",G121="**"),"NA",IF(G121&gt;C121,"Not Met","Met"))</f>
        <v>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v>
      </c>
      <c r="H130" s="83" t="s">
        <v>1</v>
      </c>
      <c r="I130" s="86" t="str">
        <f>IF(OR(G130="NA",G130="**"),"NA",IF(G130&gt;C130,"Not Met","Met"))</f>
        <v>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0.6</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0.86960000000000004</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0.91300000000000003</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0.73909999999999998</v>
      </c>
      <c r="H150" s="83" t="s">
        <v>1</v>
      </c>
      <c r="I150" s="86" t="str">
        <f t="shared" si="3"/>
        <v>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0.75</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0.91300000000000003</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0.92500000000000004</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0.96150000000000002</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0.33329999999999999</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0.8</v>
      </c>
      <c r="H184" s="83" t="s">
        <v>1</v>
      </c>
      <c r="I184" s="86" t="str">
        <f t="shared" ref="I184" si="5">IF(OR(G184="NA",G184="**"),"NA",IF(G184&lt;C184,"Not Met","Met"))</f>
        <v>Not 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0.1</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0.6</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0.9</v>
      </c>
      <c r="H197" s="83" t="s">
        <v>1</v>
      </c>
      <c r="I197" s="86" t="str">
        <f t="shared" ref="I197" si="7">IF(OR(G197="NA",G197="**"),"NA",IF(G197&lt;C197,"Not Met","Met"))</f>
        <v>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Fairfield</v>
      </c>
      <c r="B3" s="45"/>
      <c r="C3" s="45"/>
      <c r="D3" s="45"/>
      <c r="E3" s="45"/>
      <c r="F3" s="45"/>
      <c r="G3" s="45"/>
      <c r="H3" s="13"/>
      <c r="I3" s="13"/>
      <c r="J3" s="13"/>
    </row>
    <row r="4" spans="1:10" x14ac:dyDescent="0.2">
      <c r="A4" s="16" t="str">
        <f>VLOOKUP(A3,Data!A1:CM89,2,FALSE)</f>
        <v>PO Drawer 622</v>
      </c>
      <c r="B4" s="16"/>
      <c r="C4" s="16"/>
      <c r="D4" s="16"/>
      <c r="E4" s="16"/>
      <c r="F4" s="11"/>
      <c r="G4" s="11"/>
    </row>
    <row r="5" spans="1:10" x14ac:dyDescent="0.2">
      <c r="A5" s="16" t="str">
        <f>VLOOKUP(A3,Data!A1:CM89,3,FALSE)</f>
        <v>Winnsboro</v>
      </c>
      <c r="B5" s="16"/>
      <c r="C5" s="15" t="str">
        <f>VLOOKUP(A3,Data!A1:CM89,4,FALSE)</f>
        <v>SC</v>
      </c>
      <c r="D5" s="15">
        <f>VLOOKUP(A3,Data!A1:CM89,5,FALSE)</f>
        <v>29180</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0.625</v>
      </c>
      <c r="D32" s="33"/>
      <c r="E32" s="29"/>
      <c r="F32" s="29"/>
      <c r="G32" s="29"/>
      <c r="H32" s="29"/>
      <c r="I32" s="29"/>
      <c r="J32" s="29"/>
    </row>
    <row r="33" spans="1:10" ht="11.25" customHeight="1" x14ac:dyDescent="0.2">
      <c r="A33" s="24"/>
      <c r="B33" s="52" t="s">
        <v>323</v>
      </c>
      <c r="C33" s="70">
        <f>VLOOKUP(A3,Data!A1:CM89,15,FALSE)</f>
        <v>0.52939999999999998</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8.8900000000000007E-2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2.2700000000000001E-2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0</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and did not improve</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0.2374</v>
      </c>
      <c r="D56" s="33"/>
      <c r="E56" s="29"/>
      <c r="F56" s="29"/>
      <c r="G56" s="29"/>
      <c r="H56" s="29"/>
      <c r="I56" s="29"/>
      <c r="J56" s="29"/>
    </row>
    <row r="57" spans="1:10" ht="11.25" customHeight="1" x14ac:dyDescent="0.2">
      <c r="A57" s="24"/>
      <c r="B57" s="52" t="s">
        <v>323</v>
      </c>
      <c r="C57" s="70">
        <f>VLOOKUP(A3,Data!A1:CM89,24,FALSE)</f>
        <v>0.25340000000000001</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0.2273</v>
      </c>
      <c r="D64" s="33"/>
      <c r="E64" s="29"/>
      <c r="F64" s="29"/>
      <c r="G64" s="29"/>
      <c r="H64" s="29"/>
      <c r="I64" s="29"/>
      <c r="J64" s="29"/>
    </row>
    <row r="65" spans="1:10" ht="11.25" customHeight="1" x14ac:dyDescent="0.2">
      <c r="A65" s="24"/>
      <c r="B65" s="52" t="s">
        <v>323</v>
      </c>
      <c r="C65" s="70">
        <f>VLOOKUP(A3,Data!A1:CM89,27,FALSE)</f>
        <v>0.30769999999999997</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0.1915</v>
      </c>
      <c r="D72" s="33"/>
      <c r="E72" s="29"/>
      <c r="F72" s="29"/>
      <c r="G72" s="29"/>
      <c r="H72" s="29"/>
      <c r="I72" s="29"/>
      <c r="J72" s="29"/>
    </row>
    <row r="73" spans="1:10" ht="11.25" customHeight="1" x14ac:dyDescent="0.2">
      <c r="A73" s="24"/>
      <c r="B73" s="52" t="s">
        <v>323</v>
      </c>
      <c r="C73" s="70">
        <f>VLOOKUP(A3,Data!A1:CM89,30,FALSE)</f>
        <v>4.8300000000000003E-2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0.15</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9</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9</v>
      </c>
      <c r="C87" s="51">
        <f>SUM(A87:B87)</f>
        <v>30</v>
      </c>
      <c r="D87" s="80">
        <f>VLOOKUP(A3,Data!A1:CM89,91,FALSE)</f>
        <v>42</v>
      </c>
      <c r="E87" s="51">
        <f>VLOOKUP(A3,Data!A1:CM89,34,FALSE)</f>
        <v>0</v>
      </c>
      <c r="F87" s="42">
        <f>SUM(A87,B87,E87)/D87</f>
        <v>0.7142857142857143</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2022-12-06T17:55:22Z</dcterms:modified>
</cp:coreProperties>
</file>