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Cs7Yiwihohkgt1ngUiUxJw/sVy1CF59q42SHr4R8MDMw7N68YJ+pnPjndZoU8i2lUXfRz+ZV3WNUkBbMiUv9Hw==" workbookSaltValue="pHmzgGClA2OBnsrFHgXY1g=="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<sst xmlns="http://schemas.openxmlformats.org/spreadsheetml/2006/main" count="2178" uniqueCount="508">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</sst>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4.3499999999999997E-2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0.44440000000000002</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0.74509999999999998</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0.40739999999999998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0.76</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0.58489999999999998</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0.45760000000000001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0.4259</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0.91669999999999996</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0.88680000000000003</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0.87219999999999998</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0.45450000000000002</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0.88790000000000002</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0.88200000000000001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0.90069999999999995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0.1053</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4.7E-2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0.50980000000000003</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6.6699999999999995E-2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2.01E-2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0.40870000000000001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0.625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0.71740000000000004</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0.375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0.125</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0.25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0.16669999999999999</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0.3165</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0.36120000000000002</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0.33139999999999997</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0.22259999999999999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0.158</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0.25419999999999998</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0.16650000000000001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0.55169999999999997</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0.2472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0.93910000000000005</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8.8200000000000001E-2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0.38240000000000002</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0.58819999999999995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0.95</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0.29809999999999998</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0.48449999999999999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0.2727</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1.18E-2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0.89380000000000004</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7.4499999999999997E-2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0.48449999999999999</c:v>
                </c:pt>
                <c:pt idx="3">
                  <c:v>0.34150000000000003</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4.2299999999999997E-2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0.22900000000000001</c:v>
                </c:pt>
                <c:pt idx="3">
                  <c:v>0.2472</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0.33479999999999999</c:v>
                </c:pt>
                <c:pt idx="3">
                  <c:v>0.43969999999999998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0.20130000000000001</c:v>
                </c:pt>
                <c:pt idx="3">
                  <c:v>7.8700000000000006E-2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0.17899999999999999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0.74070000000000003</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55</v>
      </c>
      <c r="B3" s="45"/>
      <c r="C3" s="45"/>
      <c r="D3" s="45"/>
      <c r="E3" s="45"/>
      <c r="F3" s="45"/>
      <c r="G3" s="45"/>
      <c r="H3" s="45"/>
      <c r="I3" s="45"/>
      <c r="J3" s="45"/>
      <c r="K3" s="45"/>
      <c r="L3" s="45"/>
      <c r="M3" s="45"/>
      <c r="N3" s="45"/>
      <c r="O3" s="13"/>
      <c r="T3" s="59"/>
      <c r="U3" s="59"/>
    </row>
    <row r="4" spans="1:21" s="12" customFormat="1" ht="11.25" x14ac:dyDescent="0.2">
      <c r="A4" s="16" t="str">
        <f>+VLOOKUP(A3,Data!A1:CM89,2,FALSE)</f>
        <v>319  South Dargan Street</v>
      </c>
      <c r="B4" s="16"/>
      <c r="C4" s="15"/>
      <c r="D4" s="16"/>
      <c r="E4" s="15"/>
      <c r="F4" s="15"/>
      <c r="G4" s="16"/>
      <c r="H4" s="16"/>
      <c r="I4" s="16"/>
      <c r="J4" s="16"/>
      <c r="K4" s="11"/>
      <c r="L4" s="11"/>
      <c r="T4" s="11"/>
      <c r="U4" s="11"/>
    </row>
    <row r="5" spans="1:21" s="12" customFormat="1" ht="11.25" x14ac:dyDescent="0.2">
      <c r="A5" s="16" t="str">
        <f>+VLOOKUP(A3,Data!A1:CM89,3,FALSE)</f>
        <v>FLorence</v>
      </c>
      <c r="B5" s="16"/>
      <c r="C5" s="15"/>
      <c r="D5" s="16"/>
      <c r="E5" s="15"/>
      <c r="F5" s="15"/>
      <c r="G5" s="15" t="str">
        <f>+VLOOKUP(A3,Data!A1:CM89,4,FALSE)</f>
        <v>SC</v>
      </c>
      <c r="H5" s="15"/>
      <c r="I5" s="15">
        <f>+VLOOKUP(A3,Data!A1:CM89,5,FALSE)</f>
        <v>29501</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0.48449999999999999</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0.29809999999999998</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0.88680000000000003</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0.87219999999999998</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0.88790000000000002</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0.89380000000000004</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0.88200000000000001</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0.90069999999999995</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0.1053</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4.7E-2</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0.50980000000000003</v>
      </c>
      <c r="H43" s="83" t="s">
        <v>1</v>
      </c>
      <c r="I43" s="86" t="str">
        <f>IF(OR(G43="NA",G43="**"),"NA",IF(G43&lt;C43,"Not Met","Met"))</f>
        <v>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6.6699999999999995E-2</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2.01E-2</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0.40870000000000001</v>
      </c>
      <c r="H52" s="83" t="s">
        <v>1</v>
      </c>
      <c r="I52" s="86" t="str">
        <f>IF(OR(G52="NA",G52="**"),"NA",IF(G52&lt;C52,"Not Met","Met"))</f>
        <v>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0.625</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0.375</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v>
      </c>
      <c r="H61" s="83" t="s">
        <v>1</v>
      </c>
      <c r="I61" s="86" t="str">
        <f>IF(OR(G61="NA",G61="**"),"NA",IF(G61&lt;C61,"Not Met","Met"))</f>
        <v>Not 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0.125</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0.25</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0.16669999999999999</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0.3165</v>
      </c>
      <c r="H73" s="83" t="s">
        <v>1</v>
      </c>
      <c r="I73" s="86" t="str">
        <f>IF(OR(G73="NA",G73="**"),"NA",IF(G73&gt;C73,"Not Met","Met"))</f>
        <v>Not 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0.36120000000000002</v>
      </c>
      <c r="H76" s="83" t="s">
        <v>1</v>
      </c>
      <c r="I76" s="86" t="str">
        <f>IF(OR(G76="NA",G76="**"),"NA",IF(G76&gt;C76,"Not Met","Met"))</f>
        <v>Not 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0.33139999999999997</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0.22259999999999999</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0.158</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0.16650000000000001</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Yes</v>
      </c>
      <c r="H95" s="83" t="s">
        <v>1</v>
      </c>
      <c r="I95" s="86" t="str">
        <f>IF(OR(G95="NA",G95="**"),"NA",IF(G95="No","Met",IF(G95="Yes","Not Met")))</f>
        <v>Not 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0.55169999999999997</v>
      </c>
      <c r="H99" s="83" t="s">
        <v>1</v>
      </c>
      <c r="I99" s="86" t="str">
        <f t="shared" ref="I99" si="2">IF(OR(G99="NA",G99="**"),"NA",IF(G99&lt;C99,"Not Met","Met"))</f>
        <v>Not 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0.2472</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1.18E-2</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4.3499999999999997E-2</v>
      </c>
      <c r="H109" s="83" t="s">
        <v>1</v>
      </c>
      <c r="I109" s="86" t="str">
        <f>IF(OR(G109="NA",G109="**"),"NA",IF(G109&lt;C109,"Not Met","Met"))</f>
        <v>Not 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0.45760000000000001</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0.45450000000000002</v>
      </c>
      <c r="H115" s="83" t="s">
        <v>1</v>
      </c>
      <c r="I115" s="86" t="str">
        <f t="shared" si="3"/>
        <v>Not 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0.71740000000000004</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0.25419999999999998</v>
      </c>
      <c r="H121" s="83" t="s">
        <v>1</v>
      </c>
      <c r="I121" s="86" t="str">
        <f>IF(OR(G121="NA",G121="**"),"NA",IF(G121&gt;C121,"Not Met","Met"))</f>
        <v>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0.2727</v>
      </c>
      <c r="H124" s="83" t="s">
        <v>1</v>
      </c>
      <c r="I124" s="86" t="str">
        <f>IF(OR(G124="NA",G124="**"),"NA",IF(G124&gt;C124,"Not Met","Met"))</f>
        <v>Not 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0</v>
      </c>
      <c r="H127" s="83" t="s">
        <v>1</v>
      </c>
      <c r="I127" s="86" t="str">
        <f>IF(OR(G127="NA",G127="**"),"NA",IF(G127&gt;C127,"Not Met","Met"))</f>
        <v>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v>
      </c>
      <c r="H130" s="83" t="s">
        <v>1</v>
      </c>
      <c r="I130" s="86" t="str">
        <f>IF(OR(G130="NA",G130="**"),"NA",IF(G130&gt;C130,"Not Met","Met"))</f>
        <v>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f>VLOOKUP(A3,Data!A1:CM89,74,FALSE)</f>
        <v>0</v>
      </c>
      <c r="H133" s="83" t="s">
        <v>1</v>
      </c>
      <c r="I133" s="86" t="str">
        <f>IF(OR(G133="NA",G133="**"),"NA",IF(G133&gt;C133,"Not Met","Met"))</f>
        <v>Met</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0.74070000000000003</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0.44440000000000002</v>
      </c>
      <c r="H142" s="83" t="s">
        <v>1</v>
      </c>
      <c r="I142" s="86" t="str">
        <f t="shared" si="3"/>
        <v>Not 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0.74509999999999998</v>
      </c>
      <c r="H146" s="83" t="s">
        <v>1</v>
      </c>
      <c r="I146" s="86" t="str">
        <f t="shared" si="3"/>
        <v>Not 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0.40739999999999998</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0.76</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0.4259</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0.91669999999999996</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0.93910000000000005</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0.58489999999999998</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0.95</v>
      </c>
      <c r="H184" s="83" t="s">
        <v>1</v>
      </c>
      <c r="I184" s="86" t="str">
        <f t="shared" ref="I184" si="5">IF(OR(G184="NA",G184="**"),"NA",IF(G184&lt;C184,"Not Met","Met"))</f>
        <v>Not 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8.8200000000000001E-2</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0.38240000000000002</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0.58819999999999995</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Florence 1</v>
      </c>
      <c r="B3" s="45"/>
      <c r="C3" s="45"/>
      <c r="D3" s="45"/>
      <c r="E3" s="45"/>
      <c r="F3" s="45"/>
      <c r="G3" s="45"/>
      <c r="H3" s="13"/>
      <c r="I3" s="13"/>
      <c r="J3" s="13"/>
    </row>
    <row r="4" spans="1:10" x14ac:dyDescent="0.2">
      <c r="A4" s="16" t="str">
        <f>VLOOKUP(A3,Data!A1:CM89,2,FALSE)</f>
        <v>319  South Dargan Street</v>
      </c>
      <c r="B4" s="16"/>
      <c r="C4" s="16"/>
      <c r="D4" s="16"/>
      <c r="E4" s="16"/>
      <c r="F4" s="11"/>
      <c r="G4" s="11"/>
    </row>
    <row r="5" spans="1:10" x14ac:dyDescent="0.2">
      <c r="A5" s="16" t="str">
        <f>VLOOKUP(A3,Data!A1:CM89,3,FALSE)</f>
        <v>FLorence</v>
      </c>
      <c r="B5" s="16"/>
      <c r="C5" s="15" t="str">
        <f>VLOOKUP(A3,Data!A1:CM89,4,FALSE)</f>
        <v>SC</v>
      </c>
      <c r="D5" s="15">
        <f>VLOOKUP(A3,Data!A1:CM89,5,FALSE)</f>
        <v>29501</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0.48449999999999999</v>
      </c>
      <c r="D32" s="33"/>
      <c r="E32" s="29"/>
      <c r="F32" s="29"/>
      <c r="G32" s="29"/>
      <c r="H32" s="29"/>
      <c r="I32" s="29"/>
      <c r="J32" s="29"/>
    </row>
    <row r="33" spans="1:10" ht="11.25" customHeight="1" x14ac:dyDescent="0.2">
      <c r="A33" s="24"/>
      <c r="B33" s="52" t="s">
        <v>323</v>
      </c>
      <c r="C33" s="70">
        <f>VLOOKUP(A3,Data!A1:CM89,15,FALSE)</f>
        <v>0.34150000000000003</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7.4499999999999997E-2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4.2299999999999997E-2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0</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and did not improve</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0.22900000000000001</v>
      </c>
      <c r="D56" s="33"/>
      <c r="E56" s="29"/>
      <c r="F56" s="29"/>
      <c r="G56" s="29"/>
      <c r="H56" s="29"/>
      <c r="I56" s="29"/>
      <c r="J56" s="29"/>
    </row>
    <row r="57" spans="1:10" ht="11.25" customHeight="1" x14ac:dyDescent="0.2">
      <c r="A57" s="24"/>
      <c r="B57" s="52" t="s">
        <v>323</v>
      </c>
      <c r="C57" s="70">
        <f>VLOOKUP(A3,Data!A1:CM89,24,FALSE)</f>
        <v>0.2472</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0.33479999999999999</v>
      </c>
      <c r="D64" s="33"/>
      <c r="E64" s="29"/>
      <c r="F64" s="29"/>
      <c r="G64" s="29"/>
      <c r="H64" s="29"/>
      <c r="I64" s="29"/>
      <c r="J64" s="29"/>
    </row>
    <row r="65" spans="1:10" ht="11.25" customHeight="1" x14ac:dyDescent="0.2">
      <c r="A65" s="24"/>
      <c r="B65" s="52" t="s">
        <v>323</v>
      </c>
      <c r="C65" s="70">
        <f>VLOOKUP(A3,Data!A1:CM89,27,FALSE)</f>
        <v>0.43969999999999998</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0.20130000000000001</v>
      </c>
      <c r="D72" s="33"/>
      <c r="E72" s="29"/>
      <c r="F72" s="29"/>
      <c r="G72" s="29"/>
      <c r="H72" s="29"/>
      <c r="I72" s="29"/>
      <c r="J72" s="29"/>
    </row>
    <row r="73" spans="1:10" ht="11.25" customHeight="1" x14ac:dyDescent="0.2">
      <c r="A73" s="24"/>
      <c r="B73" s="52" t="s">
        <v>323</v>
      </c>
      <c r="C73" s="70">
        <f>VLOOKUP(A3,Data!A1:CM89,30,FALSE)</f>
        <v>7.8700000000000006E-2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0.17899999999999999</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6</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6</v>
      </c>
      <c r="C87" s="51">
        <f>SUM(A87:B87)</f>
        <v>27</v>
      </c>
      <c r="D87" s="80">
        <f>VLOOKUP(A3,Data!A1:CM89,91,FALSE)</f>
        <v>42</v>
      </c>
      <c r="E87" s="51">
        <f>VLOOKUP(A3,Data!A1:CM89,34,FALSE)</f>
        <v>0</v>
      </c>
      <c r="F87" s="42">
        <f>SUM(A87,B87,E87)/D87</f>
        <v>0.6428571428571429</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2022-12-06T17:55:23Z</dcterms:modified>
</cp:coreProperties>
</file>