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ynCm8MxwVlQEv2wzPErPwQI+YMouy5zPhOhzfeb1iPwM3p9bwLxZxoIWgiu/EUov0OJg8OmQY80YJ4Dv2PICsA==" workbookSaltValue="o+Wa2ZBWGxvWUL9J3hUY3w=="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<sst xmlns="http://schemas.openxmlformats.org/spreadsheetml/2006/main" count="2178" uniqueCount="508">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</sst>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7.1000000000000004E-3</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0.57920000000000005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0.65639999999999998</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0.59740000000000004</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0.69350000000000001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0.34920000000000001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0.16089999999999999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0.7228</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0.90400000000000003</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0.94010000000000005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0.90139999999999998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0.1351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0.90580000000000005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0.90269999999999995</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0.84750000000000003</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0.2452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0.1108</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0.4718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0.25659999999999999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6.1899999999999997E-2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0.22370000000000001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0.44740000000000002</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0.5887</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0.24560000000000001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0.3</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0.42109999999999997</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0.28070000000000001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0.31819999999999998</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0.3145</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0.37269999999999998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0.379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0.26529999999999998</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0.28560000000000002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0.42609999999999998</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0.308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0.69869999999999999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0.15559999999999999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0.93779999999999997</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0.1278</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0.59399999999999997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0.76690000000000003</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0.45</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0.18629999999999999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0.67159999999999997</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0.35139999999999999</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2.0400000000000001E-2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0.93840000000000001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0.184</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0.67159999999999997</c:v>
                </c:pt>
                <c:pt idx="3">
                  <c:v>0.55189999999999995</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0.1678</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0.1275</c:v>
                </c:pt>
                <c:pt idx="3">
                  <c:v>0.15559999999999999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0.38190000000000002</c:v>
                </c:pt>
                <c:pt idx="3">
                  <c:v>0.47549999999999998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0.13170000000000001</c:v>
                </c:pt>
                <c:pt idx="3">
                  <c:v>6.7000000000000004E-2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0.24</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7.1000000000000004E-3</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8.6999999999999994E-3</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0.76619999999999999</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61</v>
      </c>
      <c r="B3" s="45"/>
      <c r="C3" s="45"/>
      <c r="D3" s="45"/>
      <c r="E3" s="45"/>
      <c r="F3" s="45"/>
      <c r="G3" s="45"/>
      <c r="H3" s="45"/>
      <c r="I3" s="45"/>
      <c r="J3" s="45"/>
      <c r="K3" s="45"/>
      <c r="L3" s="45"/>
      <c r="M3" s="45"/>
      <c r="N3" s="45"/>
      <c r="O3" s="13"/>
      <c r="T3" s="59"/>
      <c r="U3" s="59"/>
    </row>
    <row r="4" spans="1:21" s="12" customFormat="1" ht="11.25" x14ac:dyDescent="0.2">
      <c r="A4" s="16" t="str">
        <f>+VLOOKUP(A3,Data!A1:CM89,2,FALSE)</f>
        <v>301 East Camperdown Way</v>
      </c>
      <c r="B4" s="16"/>
      <c r="C4" s="15"/>
      <c r="D4" s="16"/>
      <c r="E4" s="15"/>
      <c r="F4" s="15"/>
      <c r="G4" s="16"/>
      <c r="H4" s="16"/>
      <c r="I4" s="16"/>
      <c r="J4" s="16"/>
      <c r="K4" s="11"/>
      <c r="L4" s="11"/>
      <c r="T4" s="11"/>
      <c r="U4" s="11"/>
    </row>
    <row r="5" spans="1:21" s="12" customFormat="1" ht="11.25" x14ac:dyDescent="0.2">
      <c r="A5" s="16" t="str">
        <f>+VLOOKUP(A3,Data!A1:CM89,3,FALSE)</f>
        <v>Greenville</v>
      </c>
      <c r="B5" s="16"/>
      <c r="C5" s="15"/>
      <c r="D5" s="16"/>
      <c r="E5" s="15"/>
      <c r="F5" s="15"/>
      <c r="G5" s="15" t="str">
        <f>+VLOOKUP(A3,Data!A1:CM89,4,FALSE)</f>
        <v>SC</v>
      </c>
      <c r="H5" s="15"/>
      <c r="I5" s="15">
        <f>+VLOOKUP(A3,Data!A1:CM89,5,FALSE)</f>
        <v>29601</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0.67159999999999997</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0.18629999999999999</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0.94010000000000005</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0.90139999999999998</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0.90580000000000005</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0.93840000000000001</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0.90269999999999995</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0.84750000000000003</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0.2452</v>
      </c>
      <c r="H37" s="83" t="s">
        <v>1</v>
      </c>
      <c r="I37" s="86" t="str">
        <f>IF(OR(G37="NA",G37="**"),"NA",IF(G37&lt;C37,"Not Met","Met"))</f>
        <v>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0.1108</v>
      </c>
      <c r="H40" s="83" t="s">
        <v>1</v>
      </c>
      <c r="I40" s="86" t="str">
        <f>IF(OR(G40="NA",G40="**"),"NA",IF(G40&lt;C40,"Not Met","Met"))</f>
        <v>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0.4718</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0.25659999999999999</v>
      </c>
      <c r="H46" s="83" t="s">
        <v>1</v>
      </c>
      <c r="I46" s="86" t="str">
        <f>IF(OR(G46="NA",G46="**"),"NA",IF(G46&lt;C46,"Not Met","Met"))</f>
        <v>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6.1899999999999997E-2</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0.22370000000000001</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0.44740000000000002</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0.24560000000000001</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0.3</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0.42109999999999997</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0.28070000000000001</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0.31819999999999998</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0.3145</v>
      </c>
      <c r="H73" s="83" t="s">
        <v>1</v>
      </c>
      <c r="I73" s="86" t="str">
        <f>IF(OR(G73="NA",G73="**"),"NA",IF(G73&gt;C73,"Not Met","Met"))</f>
        <v>Not 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0.37269999999999998</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0.379</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0.26529999999999998</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0.28560000000000002</v>
      </c>
      <c r="H85" s="83" t="s">
        <v>1</v>
      </c>
      <c r="I85" s="86" t="str">
        <f>IF(OR(G85="NA",G85="**"),"NA",IF(G85&gt;C85,"Not Met","Met"))</f>
        <v>Not 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0.308</v>
      </c>
      <c r="H88" s="83" t="s">
        <v>1</v>
      </c>
      <c r="I88" s="86" t="str">
        <f>IF(OR(G88="NA",G88="**"),"NA",IF(G88&gt;C88,"Not Met","Met"))</f>
        <v>Not 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0.69869999999999999</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0.15559999999999999</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2.0400000000000001E-2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7.1000000000000004E-3</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0.16089999999999999</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0.1351</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0.5887</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0.42609999999999998</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0.35139999999999999</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7.1000000000000004E-3</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8.6999999999999994E-3</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f>VLOOKUP(A3,Data!A1:CM89,74,FALSE)</f>
        <v>0</v>
      </c>
      <c r="H133" s="83" t="s">
        <v>1</v>
      </c>
      <c r="I133" s="86" t="str">
        <f>IF(OR(G133="NA",G133="**"),"NA",IF(G133&gt;C133,"Not Met","Met"))</f>
        <v>Met</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0.76619999999999999</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0.57920000000000005</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0.65639999999999998</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0.59740000000000004</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0.69350000000000001</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0.7228</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0.90400000000000003</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0.93779999999999997</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0.34920000000000001</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0.45</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0.1278</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0.59399999999999997</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0.76690000000000003</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Greenville</v>
      </c>
      <c r="B3" s="45"/>
      <c r="C3" s="45"/>
      <c r="D3" s="45"/>
      <c r="E3" s="45"/>
      <c r="F3" s="45"/>
      <c r="G3" s="45"/>
      <c r="H3" s="13"/>
      <c r="I3" s="13"/>
      <c r="J3" s="13"/>
    </row>
    <row r="4" spans="1:10" x14ac:dyDescent="0.2">
      <c r="A4" s="16" t="str">
        <f>VLOOKUP(A3,Data!A1:CM89,2,FALSE)</f>
        <v>301 East Camperdown Way</v>
      </c>
      <c r="B4" s="16"/>
      <c r="C4" s="16"/>
      <c r="D4" s="16"/>
      <c r="E4" s="16"/>
      <c r="F4" s="11"/>
      <c r="G4" s="11"/>
    </row>
    <row r="5" spans="1:10" x14ac:dyDescent="0.2">
      <c r="A5" s="16" t="str">
        <f>VLOOKUP(A3,Data!A1:CM89,3,FALSE)</f>
        <v>Greenville</v>
      </c>
      <c r="B5" s="16"/>
      <c r="C5" s="15" t="str">
        <f>VLOOKUP(A3,Data!A1:CM89,4,FALSE)</f>
        <v>SC</v>
      </c>
      <c r="D5" s="15">
        <f>VLOOKUP(A3,Data!A1:CM89,5,FALSE)</f>
        <v>29601</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0.67159999999999997</v>
      </c>
      <c r="D32" s="33"/>
      <c r="E32" s="29"/>
      <c r="F32" s="29"/>
      <c r="G32" s="29"/>
      <c r="H32" s="29"/>
      <c r="I32" s="29"/>
      <c r="J32" s="29"/>
    </row>
    <row r="33" spans="1:10" ht="11.25" customHeight="1" x14ac:dyDescent="0.2">
      <c r="A33" s="24"/>
      <c r="B33" s="52" t="s">
        <v>323</v>
      </c>
      <c r="C33" s="70">
        <f>VLOOKUP(A3,Data!A1:CM89,15,FALSE)</f>
        <v>0.55189999999999995</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3</v>
      </c>
      <c r="C36" s="26" t="str">
        <f>IF(B36=0,"Does not meet prior year’s state performance and did not improve",
IF(B36=1,"Does not meet prior year’s state performance but improved since last year",
IF(B36=2,"Meets or exceeds prior year’s state performance",
IF(B36=3,"Meets or exceeds current state target",""))))</f>
        <v>Meets or exceeds current state target</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0.184</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3</v>
      </c>
      <c r="C44" s="26" t="str">
        <f>IF(B44=0,"Does not meet prior year’s state performance and did not improve",
IF(B44=1,"Does not meet prior year’s state performance but improved since last year",
IF(B44=2,"Meets or exceeds prior year’s state performance",
IF(B44=3,"Meets or exceeds current state target",""))))</f>
        <v>Meets or exceeds current state target</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0.1678</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0.1275</v>
      </c>
      <c r="D56" s="33"/>
      <c r="E56" s="29"/>
      <c r="F56" s="29"/>
      <c r="G56" s="29"/>
      <c r="H56" s="29"/>
      <c r="I56" s="29"/>
      <c r="J56" s="29"/>
    </row>
    <row r="57" spans="1:10" ht="11.25" customHeight="1" x14ac:dyDescent="0.2">
      <c r="A57" s="24"/>
      <c r="B57" s="52" t="s">
        <v>323</v>
      </c>
      <c r="C57" s="70">
        <f>VLOOKUP(A3,Data!A1:CM89,24,FALSE)</f>
        <v>0.15559999999999999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0.38190000000000002</v>
      </c>
      <c r="D64" s="33"/>
      <c r="E64" s="29"/>
      <c r="F64" s="29"/>
      <c r="G64" s="29"/>
      <c r="H64" s="29"/>
      <c r="I64" s="29"/>
      <c r="J64" s="29"/>
    </row>
    <row r="65" spans="1:10" ht="11.25" customHeight="1" x14ac:dyDescent="0.2">
      <c r="A65" s="24"/>
      <c r="B65" s="52" t="s">
        <v>323</v>
      </c>
      <c r="C65" s="70">
        <f>VLOOKUP(A3,Data!A1:CM89,27,FALSE)</f>
        <v>0.47549999999999998</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0.13170000000000001</v>
      </c>
      <c r="D72" s="33"/>
      <c r="E72" s="29"/>
      <c r="F72" s="29"/>
      <c r="G72" s="29"/>
      <c r="H72" s="29"/>
      <c r="I72" s="29"/>
      <c r="J72" s="29"/>
    </row>
    <row r="73" spans="1:10" ht="11.25" customHeight="1" x14ac:dyDescent="0.2">
      <c r="A73" s="24"/>
      <c r="B73" s="52" t="s">
        <v>323</v>
      </c>
      <c r="C73" s="70">
        <f>VLOOKUP(A3,Data!A1:CM89,30,FALSE)</f>
        <v>6.7000000000000004E-2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2</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0.24</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11</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11</v>
      </c>
      <c r="C87" s="51">
        <f>SUM(A87:B87)</f>
        <v>32</v>
      </c>
      <c r="D87" s="80">
        <f>VLOOKUP(A3,Data!A1:CM89,91,FALSE)</f>
        <v>42</v>
      </c>
      <c r="E87" s="51">
        <f>VLOOKUP(A3,Data!A1:CM89,34,FALSE)</f>
        <v>0</v>
      </c>
      <c r="F87" s="42">
        <f>SUM(A87,B87,E87)/D87</f>
        <v>0.76190476190476186</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2022-12-06T17:55:28Z</dcterms:modified>
</cp:coreProperties>
</file>