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YO9EWUFryZPwcuCZpiw3BCY1asx3YSG98BgU1P6Cg+l1qz/bz8RpRoKCiPWnOHmdun8z/IPbWnmtstd2tEm6ZA==" workbookSaltValue="G0jjD1JpAQJOgZ1bcmy8c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<sst xmlns="http://schemas.openxmlformats.org/spreadsheetml/2006/main" count="2178" uniqueCount="508">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</sst>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1</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0.71430000000000005</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0.66669999999999996</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0.77780000000000005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0.33329999999999999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0.75</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0.66669999999999996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0.94120000000000004</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0.23530000000000001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0.625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0.4118</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0</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0.1875</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1</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1</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0.34799999999999998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0.47760000000000002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0.2205</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0.24660000000000001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0.41789999999999999</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0.14929999999999999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0.49130000000000001</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9.2499999999999999E-2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0.875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0.8</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0.25</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5.7999999999999996E-3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0.125</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0.75</c:v>
                </c:pt>
                <c:pt idx="3">
                  <c:v>0.77780000000000005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0.21879999999999999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4.9700000000000001E-2</c:v>
                </c:pt>
                <c:pt idx="3">
                  <c:v>9.2499999999999999E-2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0.28570000000000001</c:v>
                </c:pt>
                <c:pt idx="3">
                  <c:v>0.5</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0.1429</c:v>
                </c:pt>
                <c:pt idx="3">
                  <c:v>7.3400000000000007E-2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0.25</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64</v>
      </c>
      <c r="B3" s="45"/>
      <c r="C3" s="45"/>
      <c r="D3" s="45"/>
      <c r="E3" s="45"/>
      <c r="F3" s="45"/>
      <c r="G3" s="45"/>
      <c r="H3" s="45"/>
      <c r="I3" s="45"/>
      <c r="J3" s="45"/>
      <c r="K3" s="45"/>
      <c r="L3" s="45"/>
      <c r="M3" s="45"/>
      <c r="N3" s="45"/>
      <c r="O3" s="13"/>
      <c r="T3" s="59"/>
      <c r="U3" s="59"/>
    </row>
    <row r="4" spans="1:21" s="12" customFormat="1" ht="11.25" x14ac:dyDescent="0.2">
      <c r="A4" s="16" t="str">
        <f>+VLOOKUP(A3,Data!A1:CM89,2,FALSE)</f>
        <v>605 Johnston Road</v>
      </c>
      <c r="B4" s="16"/>
      <c r="C4" s="15"/>
      <c r="D4" s="16"/>
      <c r="E4" s="15"/>
      <c r="F4" s="15"/>
      <c r="G4" s="16"/>
      <c r="H4" s="16"/>
      <c r="I4" s="16"/>
      <c r="J4" s="16"/>
      <c r="K4" s="11"/>
      <c r="L4" s="11"/>
      <c r="T4" s="11"/>
      <c r="U4" s="11"/>
    </row>
    <row r="5" spans="1:21" s="12" customFormat="1" ht="11.25" x14ac:dyDescent="0.2">
      <c r="A5" s="16" t="str">
        <f>+VLOOKUP(A3,Data!A1:CM89,3,FALSE)</f>
        <v>Ninet;y Six</v>
      </c>
      <c r="B5" s="16"/>
      <c r="C5" s="15"/>
      <c r="D5" s="16"/>
      <c r="E5" s="15"/>
      <c r="F5" s="15"/>
      <c r="G5" s="15" t="str">
        <f>+VLOOKUP(A3,Data!A1:CM89,4,FALSE)</f>
        <v>SC</v>
      </c>
      <c r="H5" s="15"/>
      <c r="I5" s="15">
        <f>+VLOOKUP(A3,Data!A1:CM89,5,FALSE)</f>
        <v>29666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0.25</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1</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1</v>
      </c>
      <c r="H22" s="83" t="s">
        <v>1</v>
      </c>
      <c r="I22" s="86" t="str">
        <f>IF(OR(G22="NA",G22="**"),"NA",IF(G22&lt;C22,"Not Met","Met"))</f>
        <v>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1</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1</v>
      </c>
      <c r="H28" s="83" t="s">
        <v>1</v>
      </c>
      <c r="I28" s="86" t="str">
        <f>IF(OR(G28="NA",G28="**"),"NA",IF(G28&lt;C28,"Not Met","Met"))</f>
        <v>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1</v>
      </c>
      <c r="H31" s="83" t="s">
        <v>1</v>
      </c>
      <c r="I31" s="86" t="str">
        <f>IF(OR(G31="NA",G31="**"),"NA",IF(G31&lt;C31,"Not Met","Met"))</f>
        <v>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0.94120000000000004</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0.23530000000000001</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0.625</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0.4118</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0</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0.1875</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1</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1</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0.34799999999999998</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0.47760000000000002</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0.2205</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0.24660000000000001</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0.41789999999999999</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0.14929999999999999</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0.49130000000000001</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9.2499999999999999E-2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5.7999999999999996E-3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t="str">
        <f>VLOOKUP(A3,Data!A1:CM89,66,FALSE)</f>
        <v>NA</v>
      </c>
      <c r="H109" s="83" t="s">
        <v>1</v>
      </c>
      <c r="I109" s="86" t="str">
        <f>IF(OR(G109="NA",G109="**"),"NA",IF(G109&lt;C109,"Not Met","Met"))</f>
        <v>NA</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t="str">
        <f>VLOOKUP(A3,Data!A1:CM89,67,FALSE)</f>
        <v>NA</v>
      </c>
      <c r="H112" s="83" t="s">
        <v>1</v>
      </c>
      <c r="I112" s="86" t="str">
        <f t="shared" ref="I112:I180" si="3">IF(OR(G112="NA",G112="**"),"NA",IF(G112&lt;C112,"Not Met","Met"))</f>
        <v>NA</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1</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1</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t="str">
        <f>VLOOKUP(A3,Data!A1:CM89,70,FALSE)</f>
        <v>NA</v>
      </c>
      <c r="H121" s="83" t="s">
        <v>1</v>
      </c>
      <c r="I121" s="86" t="str">
        <f>IF(OR(G121="NA",G121="**"),"NA",IF(G121&gt;C121,"Not Met","Met"))</f>
        <v>NA</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t="str">
        <f>VLOOKUP(A3,Data!A1:CM89,72,FALSE)</f>
        <v>NA</v>
      </c>
      <c r="H127" s="83" t="s">
        <v>1</v>
      </c>
      <c r="I127" s="86" t="str">
        <f>IF(OR(G127="NA",G127="**"),"NA",IF(G127&gt;C127,"Not Met","Met"))</f>
        <v>NA</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t="str">
        <f>VLOOKUP(A3,Data!A1:CM89,73,FALSE)</f>
        <v>NA</v>
      </c>
      <c r="H130" s="83" t="s">
        <v>1</v>
      </c>
      <c r="I130" s="86" t="str">
        <f>IF(OR(G130="NA",G130="**"),"NA",IF(G130&gt;C130,"Not Met","Met"))</f>
        <v>NA</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0.71430000000000005</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0.66669999999999996</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0.77780000000000005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0.33329999999999999</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0.75</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0.66669999999999996</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1</v>
      </c>
      <c r="H175" s="83" t="s">
        <v>1</v>
      </c>
      <c r="I175" s="86" t="str">
        <f>IF(OR(G175="NA",G175="**"),"NA",IF(G175&lt;C175,"Not Met","Met"))</f>
        <v>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1</v>
      </c>
      <c r="H180" s="83" t="s">
        <v>1</v>
      </c>
      <c r="I180" s="86" t="str">
        <f t="shared" si="3"/>
        <v>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0.8</v>
      </c>
      <c r="H184" s="83" t="s">
        <v>1</v>
      </c>
      <c r="I184" s="86" t="str">
        <f t="shared" ref="I184" si="5">IF(OR(G184="NA",G184="**"),"NA",IF(G184&lt;C184,"Not Met","Met"))</f>
        <v>Not 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0.25</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0.875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Greenwood 52</v>
      </c>
      <c r="B3" s="45"/>
      <c r="C3" s="45"/>
      <c r="D3" s="45"/>
      <c r="E3" s="45"/>
      <c r="F3" s="45"/>
      <c r="G3" s="45"/>
      <c r="H3" s="13"/>
      <c r="I3" s="13"/>
      <c r="J3" s="13"/>
    </row>
    <row r="4" spans="1:10" x14ac:dyDescent="0.2">
      <c r="A4" s="16" t="str">
        <f>VLOOKUP(A3,Data!A1:CM89,2,FALSE)</f>
        <v>605 Johnston Road</v>
      </c>
      <c r="B4" s="16"/>
      <c r="C4" s="16"/>
      <c r="D4" s="16"/>
      <c r="E4" s="16"/>
      <c r="F4" s="11"/>
      <c r="G4" s="11"/>
    </row>
    <row r="5" spans="1:10" x14ac:dyDescent="0.2">
      <c r="A5" s="16" t="str">
        <f>VLOOKUP(A3,Data!A1:CM89,3,FALSE)</f>
        <v>Ninet;y Six</v>
      </c>
      <c r="B5" s="16"/>
      <c r="C5" s="15" t="str">
        <f>VLOOKUP(A3,Data!A1:CM89,4,FALSE)</f>
        <v>SC</v>
      </c>
      <c r="D5" s="15">
        <f>VLOOKUP(A3,Data!A1:CM89,5,FALSE)</f>
        <v>29666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0.75</v>
      </c>
      <c r="D32" s="33"/>
      <c r="E32" s="29"/>
      <c r="F32" s="29"/>
      <c r="G32" s="29"/>
      <c r="H32" s="29"/>
      <c r="I32" s="29"/>
      <c r="J32" s="29"/>
    </row>
    <row r="33" spans="1:10" ht="11.25" customHeight="1" x14ac:dyDescent="0.2">
      <c r="A33" s="24"/>
      <c r="B33" s="52" t="s">
        <v>323</v>
      </c>
      <c r="C33" s="70">
        <f>VLOOKUP(A3,Data!A1:CM89,15,FALSE)</f>
        <v>0.77780000000000005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0.125</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0.21879999999999999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4.9700000000000001E-2</v>
      </c>
      <c r="D56" s="33"/>
      <c r="E56" s="29"/>
      <c r="F56" s="29"/>
      <c r="G56" s="29"/>
      <c r="H56" s="29"/>
      <c r="I56" s="29"/>
      <c r="J56" s="29"/>
    </row>
    <row r="57" spans="1:10" ht="11.25" customHeight="1" x14ac:dyDescent="0.2">
      <c r="A57" s="24"/>
      <c r="B57" s="52" t="s">
        <v>323</v>
      </c>
      <c r="C57" s="70">
        <f>VLOOKUP(A3,Data!A1:CM89,24,FALSE)</f>
        <v>9.2499999999999999E-2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0.28570000000000001</v>
      </c>
      <c r="D64" s="33"/>
      <c r="E64" s="29"/>
      <c r="F64" s="29"/>
      <c r="G64" s="29"/>
      <c r="H64" s="29"/>
      <c r="I64" s="29"/>
      <c r="J64" s="29"/>
    </row>
    <row r="65" spans="1:10" ht="11.25" customHeight="1" x14ac:dyDescent="0.2">
      <c r="A65" s="24"/>
      <c r="B65" s="52" t="s">
        <v>323</v>
      </c>
      <c r="C65" s="70">
        <f>VLOOKUP(A3,Data!A1:CM89,27,FALSE)</f>
        <v>0.5</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0.1429</v>
      </c>
      <c r="D72" s="33"/>
      <c r="E72" s="29"/>
      <c r="F72" s="29"/>
      <c r="G72" s="29"/>
      <c r="H72" s="29"/>
      <c r="I72" s="29"/>
      <c r="J72" s="29"/>
    </row>
    <row r="73" spans="1:10" ht="11.25" customHeight="1" x14ac:dyDescent="0.2">
      <c r="A73" s="24"/>
      <c r="B73" s="52" t="s">
        <v>323</v>
      </c>
      <c r="C73" s="70">
        <f>VLOOKUP(A3,Data!A1:CM89,30,FALSE)</f>
        <v>7.3400000000000007E-2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0.25</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18</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18</v>
      </c>
      <c r="C87" s="51">
        <f>SUM(A87:B87)</f>
        <v>39</v>
      </c>
      <c r="D87" s="80">
        <f>VLOOKUP(A3,Data!A1:CM89,91,FALSE)</f>
        <v>42</v>
      </c>
      <c r="E87" s="51">
        <f>VLOOKUP(A3,Data!A1:CM89,34,FALSE)</f>
        <v>2</v>
      </c>
      <c r="F87" s="42">
        <f>SUM(A87,B87,E87)/D87</f>
        <v>0.97619047619047616</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2022-12-06T17:55:30Z</dcterms:modified>
</cp:coreProperties>
</file>