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Wqn4lnurymF5X+tbLGo1H9z0Dfi3GMVeB0qCtUirABizRc8qlDuvPVeRpeHlBrUmxqB63Q2/9/qoi8r26YQOoQ==" workbookSaltValue="ZDk7hWoGd06djDfbLq7Rgg=="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<sst xmlns="http://schemas.openxmlformats.org/spreadsheetml/2006/main" count="2178" uniqueCount="508">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</sst>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0.47039999999999998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0.82589999999999997</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0.44269999999999998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0.84309999999999996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0.68889999999999996</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0.31819999999999998</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0.62450000000000006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0.96970000000000001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0.86929999999999996</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0.76539999999999997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0.45450000000000002</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0.64059999999999995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0.7853</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0.58879999999999999</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0.29339999999999999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0.1197</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0.54410000000000003</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0.34339999999999998</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6.6100000000000006E-2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0.28039999999999998</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0.33329999999999999</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0.5625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0.1429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0.78569999999999995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0.28570000000000001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0.33329999999999999</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0.3019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0.39290000000000003</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0.33860000000000001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0.18640000000000001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0.32750000000000001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0.17050000000000001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0.2442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0.69589999999999996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0.12859999999999999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0.87790000000000001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0.1613</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0.5806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0.80649999999999999</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0.9</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0.23200000000000001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0.66400000000000003</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9.0899999999999995E-2</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2.8E-3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0.86429999999999996</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0.2218</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0.66400000000000003</c:v>
                </c:pt>
                <c:pt idx="3">
                  <c:v>0.62809999999999999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0.22650000000000001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0.12139999999999999</c:v>
                </c:pt>
                <c:pt idx="3">
                  <c:v>0.12859999999999999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0.2198</c:v>
                </c:pt>
                <c:pt idx="3">
                  <c:v>0.29249999999999998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0.11269999999999999</c:v>
                </c:pt>
                <c:pt idx="3">
                  <c:v>7.6200000000000004E-2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0.36199999999999999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0.22919999999999999</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0.20449999999999999</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0.18179999999999999</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0.87229999999999996</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78</v>
      </c>
      <c r="B3" s="45"/>
      <c r="C3" s="45"/>
      <c r="D3" s="45"/>
      <c r="E3" s="45"/>
      <c r="F3" s="45"/>
      <c r="G3" s="45"/>
      <c r="H3" s="45"/>
      <c r="I3" s="45"/>
      <c r="J3" s="45"/>
      <c r="K3" s="45"/>
      <c r="L3" s="45"/>
      <c r="M3" s="45"/>
      <c r="N3" s="45"/>
      <c r="O3" s="13"/>
      <c r="T3" s="59"/>
      <c r="U3" s="59"/>
    </row>
    <row r="4" spans="1:21" s="12" customFormat="1" ht="11.25" x14ac:dyDescent="0.2">
      <c r="A4" s="16" t="str">
        <f>+VLOOKUP(A3,Data!A1:CM89,2,FALSE)</f>
        <v>1020 Dutch Fork Road</v>
      </c>
      <c r="B4" s="16"/>
      <c r="C4" s="15"/>
      <c r="D4" s="16"/>
      <c r="E4" s="15"/>
      <c r="F4" s="15"/>
      <c r="G4" s="16"/>
      <c r="H4" s="16"/>
      <c r="I4" s="16"/>
      <c r="J4" s="16"/>
      <c r="K4" s="11"/>
      <c r="L4" s="11"/>
      <c r="T4" s="11"/>
      <c r="U4" s="11"/>
    </row>
    <row r="5" spans="1:21" s="12" customFormat="1" ht="11.25" x14ac:dyDescent="0.2">
      <c r="A5" s="16" t="str">
        <f>+VLOOKUP(A3,Data!A1:CM89,3,FALSE)</f>
        <v>Irmo</v>
      </c>
      <c r="B5" s="16"/>
      <c r="C5" s="15"/>
      <c r="D5" s="16"/>
      <c r="E5" s="15"/>
      <c r="F5" s="15"/>
      <c r="G5" s="15" t="str">
        <f>+VLOOKUP(A3,Data!A1:CM89,4,FALSE)</f>
        <v>SC</v>
      </c>
      <c r="H5" s="15"/>
      <c r="I5" s="15">
        <f>+VLOOKUP(A3,Data!A1:CM89,5,FALSE)</f>
        <v>29063</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0.66400000000000003</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0.23200000000000001</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0.86929999999999996</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0.76539999999999997</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0.64059999999999995</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0.86429999999999996</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0.7853</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0.58879999999999999</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0.29339999999999999</v>
      </c>
      <c r="H37" s="83" t="s">
        <v>1</v>
      </c>
      <c r="I37" s="86" t="str">
        <f>IF(OR(G37="NA",G37="**"),"NA",IF(G37&lt;C37,"Not Met","Met"))</f>
        <v>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0.1197</v>
      </c>
      <c r="H40" s="83" t="s">
        <v>1</v>
      </c>
      <c r="I40" s="86" t="str">
        <f>IF(OR(G40="NA",G40="**"),"NA",IF(G40&lt;C40,"Not Met","Met"))</f>
        <v>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0.54410000000000003</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0.34339999999999998</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6.6100000000000006E-2</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0.28039999999999998</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0.33329999999999999</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0.1429</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0.78569999999999995</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0.5</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0.28570000000000001</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0.33329999999999999</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0.3019</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0.39290000000000003</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0.33860000000000001</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0.18640000000000001</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0.32750000000000001</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0.2442</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0.69589999999999996</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0.12859999999999999</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2.8E-3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0.31819999999999998</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0.45450000000000002</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0.5625</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0.17050000000000001</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9.0899999999999995E-2</v>
      </c>
      <c r="H124" s="83" t="s">
        <v>1</v>
      </c>
      <c r="I124" s="86" t="str">
        <f>IF(OR(G124="NA",G124="**"),"NA",IF(G124&gt;C124,"Not Met","Met"))</f>
        <v>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0.22919999999999999</v>
      </c>
      <c r="H127" s="83" t="s">
        <v>1</v>
      </c>
      <c r="I127" s="86" t="str">
        <f>IF(OR(G127="NA",G127="**"),"NA",IF(G127&gt;C127,"Not Met","Met"))</f>
        <v>Not 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0.20449999999999999</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0.18179999999999999</v>
      </c>
      <c r="H133" s="83" t="s">
        <v>1</v>
      </c>
      <c r="I133" s="86" t="str">
        <f>IF(OR(G133="NA",G133="**"),"NA",IF(G133&gt;C133,"Not Met","Met"))</f>
        <v>Not 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0.87229999999999996</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0.47039999999999998</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0.82589999999999997</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0.44269999999999998</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0.84309999999999996</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0.62450000000000006</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0.96970000000000001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0.87790000000000001</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0.68889999999999996</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0.9</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0.1613</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0.5806</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0.80649999999999999</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Lexington 5</v>
      </c>
      <c r="B3" s="45"/>
      <c r="C3" s="45"/>
      <c r="D3" s="45"/>
      <c r="E3" s="45"/>
      <c r="F3" s="45"/>
      <c r="G3" s="45"/>
      <c r="H3" s="13"/>
      <c r="I3" s="13"/>
      <c r="J3" s="13"/>
    </row>
    <row r="4" spans="1:10" x14ac:dyDescent="0.2">
      <c r="A4" s="16" t="str">
        <f>VLOOKUP(A3,Data!A1:CM89,2,FALSE)</f>
        <v>1020 Dutch Fork Road</v>
      </c>
      <c r="B4" s="16"/>
      <c r="C4" s="16"/>
      <c r="D4" s="16"/>
      <c r="E4" s="16"/>
      <c r="F4" s="11"/>
      <c r="G4" s="11"/>
    </row>
    <row r="5" spans="1:10" x14ac:dyDescent="0.2">
      <c r="A5" s="16" t="str">
        <f>VLOOKUP(A3,Data!A1:CM89,3,FALSE)</f>
        <v>Irmo</v>
      </c>
      <c r="B5" s="16"/>
      <c r="C5" s="15" t="str">
        <f>VLOOKUP(A3,Data!A1:CM89,4,FALSE)</f>
        <v>SC</v>
      </c>
      <c r="D5" s="15">
        <f>VLOOKUP(A3,Data!A1:CM89,5,FALSE)</f>
        <v>29063</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0.66400000000000003</v>
      </c>
      <c r="D32" s="33"/>
      <c r="E32" s="29"/>
      <c r="F32" s="29"/>
      <c r="G32" s="29"/>
      <c r="H32" s="29"/>
      <c r="I32" s="29"/>
      <c r="J32" s="29"/>
    </row>
    <row r="33" spans="1:10" ht="11.25" customHeight="1" x14ac:dyDescent="0.2">
      <c r="A33" s="24"/>
      <c r="B33" s="52" t="s">
        <v>323</v>
      </c>
      <c r="C33" s="70">
        <f>VLOOKUP(A3,Data!A1:CM89,15,FALSE)</f>
        <v>0.62809999999999999</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3</v>
      </c>
      <c r="C36" s="26" t="str">
        <f>IF(B36=0,"Does not meet prior year’s state performance and did not improve",
IF(B36=1,"Does not meet prior year’s state performance but improved since last year",
IF(B36=2,"Meets or exceeds prior year’s state performance",
IF(B36=3,"Meets or exceeds current state target",""))))</f>
        <v>Meets or exceeds current state target</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0.2218</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0.22650000000000001</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0.12139999999999999</v>
      </c>
      <c r="D56" s="33"/>
      <c r="E56" s="29"/>
      <c r="F56" s="29"/>
      <c r="G56" s="29"/>
      <c r="H56" s="29"/>
      <c r="I56" s="29"/>
      <c r="J56" s="29"/>
    </row>
    <row r="57" spans="1:10" ht="11.25" customHeight="1" x14ac:dyDescent="0.2">
      <c r="A57" s="24"/>
      <c r="B57" s="52" t="s">
        <v>323</v>
      </c>
      <c r="C57" s="70">
        <f>VLOOKUP(A3,Data!A1:CM89,24,FALSE)</f>
        <v>0.12859999999999999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0.2198</v>
      </c>
      <c r="D64" s="33"/>
      <c r="E64" s="29"/>
      <c r="F64" s="29"/>
      <c r="G64" s="29"/>
      <c r="H64" s="29"/>
      <c r="I64" s="29"/>
      <c r="J64" s="29"/>
    </row>
    <row r="65" spans="1:10" ht="11.25" customHeight="1" x14ac:dyDescent="0.2">
      <c r="A65" s="24"/>
      <c r="B65" s="52" t="s">
        <v>323</v>
      </c>
      <c r="C65" s="70">
        <f>VLOOKUP(A3,Data!A1:CM89,27,FALSE)</f>
        <v>0.29249999999999998</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0.11269999999999999</v>
      </c>
      <c r="D72" s="33"/>
      <c r="E72" s="29"/>
      <c r="F72" s="29"/>
      <c r="G72" s="29"/>
      <c r="H72" s="29"/>
      <c r="I72" s="29"/>
      <c r="J72" s="29"/>
    </row>
    <row r="73" spans="1:10" ht="11.25" customHeight="1" x14ac:dyDescent="0.2">
      <c r="A73" s="24"/>
      <c r="B73" s="52" t="s">
        <v>323</v>
      </c>
      <c r="C73" s="70">
        <f>VLOOKUP(A3,Data!A1:CM89,30,FALSE)</f>
        <v>7.6200000000000004E-2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0.36199999999999999</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21</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21</v>
      </c>
      <c r="C87" s="51">
        <f>SUM(A87:B87)</f>
        <v>42</v>
      </c>
      <c r="D87" s="80">
        <f>VLOOKUP(A3,Data!A1:CM89,91,FALSE)</f>
        <v>42</v>
      </c>
      <c r="E87" s="51">
        <f>VLOOKUP(A3,Data!A1:CM89,34,FALSE)</f>
        <v>0</v>
      </c>
      <c r="F87" s="42">
        <f>SUM(A87,B87,E87)/D87</f>
        <v>1</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2022-12-06T17:55:43Z</dcterms:modified>
</cp:coreProperties>
</file>