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4460LkJYoSlxa8GDplGki4dkL42Pqw61Nq15BsbqAzU4pW7uf4a/CoYNOP4ERXHvrt0UoQLS/+7PzlFR5JmR6g==" workbookSaltValue="tGSeatguncr87ou1CjkJZ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<sst xmlns="http://schemas.openxmlformats.org/spreadsheetml/2006/main" count="2178" uniqueCount="508">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</sst>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0.82350000000000001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0.3</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0.73329999999999995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0.25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0.45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0.91890000000000005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0.75609999999999999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0.64290000000000003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0.8095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0.92500000000000004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0.3125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0.1154</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0.66669999999999996</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0.90910000000000002</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0.90910000000000002</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0.20330000000000001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0.2301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0.432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0.19919999999999999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0.1207</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0.66669999999999996</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7.2099999999999997E-2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0.60860000000000003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0.2848</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0.88060000000000005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0.28570000000000001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0.71430000000000005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0.62</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0.15379999999999999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0.65380000000000005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0.4</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8.2000000000000007E-3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0.91890000000000005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0.65380000000000005</c:v>
                </c:pt>
                <c:pt idx="3">
                  <c:v>0.13039999999999999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0.27239999999999998</c:v>
                </c:pt>
                <c:pt idx="3">
                  <c:v>0.2848</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0.37740000000000001</c:v>
                </c:pt>
                <c:pt idx="3">
                  <c:v>0.66669999999999996</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0.1211</c:v>
                </c:pt>
                <c:pt idx="3">
                  <c:v>3.73E-2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0.11899999999999999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80</v>
      </c>
      <c r="B3" s="45"/>
      <c r="C3" s="45"/>
      <c r="D3" s="45"/>
      <c r="E3" s="45"/>
      <c r="F3" s="45"/>
      <c r="G3" s="45"/>
      <c r="H3" s="45"/>
      <c r="I3" s="45"/>
      <c r="J3" s="45"/>
      <c r="K3" s="45"/>
      <c r="L3" s="45"/>
      <c r="M3" s="45"/>
      <c r="N3" s="45"/>
      <c r="O3" s="13"/>
      <c r="T3" s="59"/>
      <c r="U3" s="59"/>
    </row>
    <row r="4" spans="1:21" s="12" customFormat="1" ht="11.25" x14ac:dyDescent="0.2">
      <c r="A4" s="16" t="str">
        <f>+VLOOKUP(A3,Data!A1:CM89,2,FALSE)</f>
        <v>Post Office Box 947</v>
      </c>
      <c r="B4" s="16"/>
      <c r="C4" s="15"/>
      <c r="D4" s="16"/>
      <c r="E4" s="15"/>
      <c r="F4" s="15"/>
      <c r="G4" s="16"/>
      <c r="H4" s="16"/>
      <c r="I4" s="16"/>
      <c r="J4" s="16"/>
      <c r="K4" s="11"/>
      <c r="L4" s="11"/>
      <c r="T4" s="11"/>
      <c r="U4" s="11"/>
    </row>
    <row r="5" spans="1:21" s="12" customFormat="1" ht="11.25" x14ac:dyDescent="0.2">
      <c r="A5" s="16" t="str">
        <f>+VLOOKUP(A3,Data!A1:CM89,3,FALSE)</f>
        <v>Bennettsville</v>
      </c>
      <c r="B5" s="16"/>
      <c r="C5" s="15"/>
      <c r="D5" s="16"/>
      <c r="E5" s="15"/>
      <c r="F5" s="15"/>
      <c r="G5" s="15" t="str">
        <f>+VLOOKUP(A3,Data!A1:CM89,4,FALSE)</f>
        <v>SC</v>
      </c>
      <c r="H5" s="15"/>
      <c r="I5" s="15">
        <f>+VLOOKUP(A3,Data!A1:CM89,5,FALSE)</f>
        <v>29512</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0.65380000000000005</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0.15379999999999999</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0.91890000000000005</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0.75609999999999999</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0.64290000000000003</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0.91890000000000005</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0.8095</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0.92500000000000004</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0.3125</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0.1154</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0.66669999999999996</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0.90910000000000002</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0.90910000000000002</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0.20330000000000001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0.2301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0.432</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0.19919999999999999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0.1207</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7.2099999999999997E-2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0.60860000000000003</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0.2848</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8.2000000000000007E-3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0.25</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0.6</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1</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0.66669999999999996</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0.4</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0.75</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0.45</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0.82350000000000001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0.3</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0.73329999999999995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0.45</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0.5</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0.88060000000000005</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t="str">
        <f>VLOOKUP(A3,Data!A1:CM89,85,FALSE)</f>
        <v>NA</v>
      </c>
      <c r="H180" s="83" t="s">
        <v>1</v>
      </c>
      <c r="I180" s="86" t="str">
        <f t="shared" si="3"/>
        <v>NA</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0.62</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0.28570000000000001</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0.71430000000000005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Marlboro</v>
      </c>
      <c r="B3" s="45"/>
      <c r="C3" s="45"/>
      <c r="D3" s="45"/>
      <c r="E3" s="45"/>
      <c r="F3" s="45"/>
      <c r="G3" s="45"/>
      <c r="H3" s="13"/>
      <c r="I3" s="13"/>
      <c r="J3" s="13"/>
    </row>
    <row r="4" spans="1:10" x14ac:dyDescent="0.2">
      <c r="A4" s="16" t="str">
        <f>VLOOKUP(A3,Data!A1:CM89,2,FALSE)</f>
        <v>Post Office Box 947</v>
      </c>
      <c r="B4" s="16"/>
      <c r="C4" s="16"/>
      <c r="D4" s="16"/>
      <c r="E4" s="16"/>
      <c r="F4" s="11"/>
      <c r="G4" s="11"/>
    </row>
    <row r="5" spans="1:10" x14ac:dyDescent="0.2">
      <c r="A5" s="16" t="str">
        <f>VLOOKUP(A3,Data!A1:CM89,3,FALSE)</f>
        <v>Bennettsville</v>
      </c>
      <c r="B5" s="16"/>
      <c r="C5" s="15" t="str">
        <f>VLOOKUP(A3,Data!A1:CM89,4,FALSE)</f>
        <v>SC</v>
      </c>
      <c r="D5" s="15">
        <f>VLOOKUP(A3,Data!A1:CM89,5,FALSE)</f>
        <v>29512</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0.65380000000000005</v>
      </c>
      <c r="D32" s="33"/>
      <c r="E32" s="29"/>
      <c r="F32" s="29"/>
      <c r="G32" s="29"/>
      <c r="H32" s="29"/>
      <c r="I32" s="29"/>
      <c r="J32" s="29"/>
    </row>
    <row r="33" spans="1:10" ht="11.25" customHeight="1" x14ac:dyDescent="0.2">
      <c r="A33" s="24"/>
      <c r="B33" s="52" t="s">
        <v>323</v>
      </c>
      <c r="C33" s="70">
        <f>VLOOKUP(A3,Data!A1:CM89,15,FALSE)</f>
        <v>0.13039999999999999</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0</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and did not improve</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0.27239999999999998</v>
      </c>
      <c r="D56" s="33"/>
      <c r="E56" s="29"/>
      <c r="F56" s="29"/>
      <c r="G56" s="29"/>
      <c r="H56" s="29"/>
      <c r="I56" s="29"/>
      <c r="J56" s="29"/>
    </row>
    <row r="57" spans="1:10" ht="11.25" customHeight="1" x14ac:dyDescent="0.2">
      <c r="A57" s="24"/>
      <c r="B57" s="52" t="s">
        <v>323</v>
      </c>
      <c r="C57" s="70">
        <f>VLOOKUP(A3,Data!A1:CM89,24,FALSE)</f>
        <v>0.2848</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0.37740000000000001</v>
      </c>
      <c r="D64" s="33"/>
      <c r="E64" s="29"/>
      <c r="F64" s="29"/>
      <c r="G64" s="29"/>
      <c r="H64" s="29"/>
      <c r="I64" s="29"/>
      <c r="J64" s="29"/>
    </row>
    <row r="65" spans="1:10" ht="11.25" customHeight="1" x14ac:dyDescent="0.2">
      <c r="A65" s="24"/>
      <c r="B65" s="52" t="s">
        <v>323</v>
      </c>
      <c r="C65" s="70">
        <f>VLOOKUP(A3,Data!A1:CM89,27,FALSE)</f>
        <v>0.66669999999999996</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0.1211</v>
      </c>
      <c r="D72" s="33"/>
      <c r="E72" s="29"/>
      <c r="F72" s="29"/>
      <c r="G72" s="29"/>
      <c r="H72" s="29"/>
      <c r="I72" s="29"/>
      <c r="J72" s="29"/>
    </row>
    <row r="73" spans="1:10" ht="11.25" customHeight="1" x14ac:dyDescent="0.2">
      <c r="A73" s="24"/>
      <c r="B73" s="52" t="s">
        <v>323</v>
      </c>
      <c r="C73" s="70">
        <f>VLOOKUP(A3,Data!A1:CM89,30,FALSE)</f>
        <v>3.73E-2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0.11899999999999999</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4</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4</v>
      </c>
      <c r="C87" s="51">
        <f>SUM(A87:B87)</f>
        <v>25</v>
      </c>
      <c r="D87" s="80">
        <f>VLOOKUP(A3,Data!A1:CM89,91,FALSE)</f>
        <v>42</v>
      </c>
      <c r="E87" s="51">
        <f>VLOOKUP(A3,Data!A1:CM89,34,FALSE)</f>
        <v>0</v>
      </c>
      <c r="F87" s="42">
        <f>SUM(A87,B87,E87)/D87</f>
        <v>0.59523809523809523</v>
      </c>
      <c r="G87" s="79" t="str">
        <f>IF(F87&gt;=0.8,"Meets Requirement",IF(F87&gt;=0.6,"Needs Assistance",IF(F87&gt;=0.3,"Needs Intervention",IF(F87&lt;0.3,"Needs Substantial Intervention","NA"))))</f>
        <v>Needs Intervention</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2022-12-06T17:55:45Z</dcterms:modified>
</cp:coreProperties>
</file>