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rp5IPrh7gGKSxO6jXsbzJHferjyNKUB6DhXuUCiN4Ao3kY1/hXF6aQZveCwBc33iRaFiC+eXdd9OBKkD71YAgA==" workbookSaltValue="IwCLHZWCdj2glm4MXeQkr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<sst xmlns="http://schemas.openxmlformats.org/spreadsheetml/2006/main" count="2178" uniqueCount="508">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</sst>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1</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0.1429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0.85709999999999997</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0.1429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0.85709999999999997</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0.5</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0.42859999999999998</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0.84619999999999995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0.9</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0.18179999999999999</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9.0899999999999995E-2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0.1111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-1.9E-2</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0.21279999999999999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0.61080000000000001</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9.0899999999999995E-2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0.16439999999999999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5.0200000000000002E-2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0.63249999999999995</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0.188</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0.88239999999999996</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0.6</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0.8</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0.9</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0.4</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2.5600000000000001E-2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0.92310000000000003</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9.0899999999999995E-2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c:v>
                </c:pt>
                <c:pt idx="3">
                  <c:v>0.90910000000000002</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4.3499999999999997E-2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9.7799999999999998E-2</c:v>
                </c:pt>
                <c:pt idx="3">
                  <c:v>0.188</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0.25</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0.15379999999999999</c:v>
                </c:pt>
                <c:pt idx="3">
                  <c:v>0.1</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3</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0.27300000000000002</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0.85709999999999997</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81</v>
      </c>
      <c r="B3" s="45"/>
      <c r="C3" s="45"/>
      <c r="D3" s="45"/>
      <c r="E3" s="45"/>
      <c r="F3" s="45"/>
      <c r="G3" s="45"/>
      <c r="H3" s="45"/>
      <c r="I3" s="45"/>
      <c r="J3" s="45"/>
      <c r="K3" s="45"/>
      <c r="L3" s="45"/>
      <c r="M3" s="45"/>
      <c r="N3" s="45"/>
      <c r="O3" s="13"/>
      <c r="T3" s="59"/>
      <c r="U3" s="59"/>
    </row>
    <row r="4" spans="1:21" s="12" customFormat="1" ht="11.25" x14ac:dyDescent="0.2">
      <c r="A4" s="16" t="str">
        <f>+VLOOKUP(A3,Data!A1:CM89,2,FALSE)</f>
        <v>821 N. Mine Street</v>
      </c>
      <c r="B4" s="16"/>
      <c r="C4" s="15"/>
      <c r="D4" s="16"/>
      <c r="E4" s="15"/>
      <c r="F4" s="15"/>
      <c r="G4" s="16"/>
      <c r="H4" s="16"/>
      <c r="I4" s="16"/>
      <c r="J4" s="16"/>
      <c r="K4" s="11"/>
      <c r="L4" s="11"/>
      <c r="T4" s="11"/>
      <c r="U4" s="11"/>
    </row>
    <row r="5" spans="1:21" s="12" customFormat="1" ht="11.25" x14ac:dyDescent="0.2">
      <c r="A5" s="16" t="str">
        <f>+VLOOKUP(A3,Data!A1:CM89,3,FALSE)</f>
        <v>McCormick</v>
      </c>
      <c r="B5" s="16"/>
      <c r="C5" s="15"/>
      <c r="D5" s="16"/>
      <c r="E5" s="15"/>
      <c r="F5" s="15"/>
      <c r="G5" s="15" t="str">
        <f>+VLOOKUP(A3,Data!A1:CM89,4,FALSE)</f>
        <v>SC</v>
      </c>
      <c r="H5" s="15"/>
      <c r="I5" s="15">
        <f>+VLOOKUP(A3,Data!A1:CM89,5,FALSE)</f>
        <v>29835</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0.4</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0.84619999999999995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1</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0.9</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0.92310000000000003</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1</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0.18179999999999999</v>
      </c>
      <c r="H37" s="83" t="s">
        <v>1</v>
      </c>
      <c r="I37" s="86" t="str">
        <f>IF(OR(G37="NA",G37="**"),"NA",IF(G37&lt;C37,"Not Met","Met"))</f>
        <v>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9.0899999999999995E-2</v>
      </c>
      <c r="H49" s="83" t="s">
        <v>1</v>
      </c>
      <c r="I49" s="86" t="str">
        <f>IF(OR(G49="NA",G49="**"),"NA",IF(G49&lt;C49,"Not Met","Met"))</f>
        <v>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0.1111</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0.25</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t="str">
        <f>VLOOKUP(A3,Data!A1:CM89,54,FALSE)</f>
        <v>NA</v>
      </c>
      <c r="H70" s="83" t="s">
        <v>1</v>
      </c>
      <c r="I70" s="86" t="str">
        <f>IF(OR(G70="NA",G70="**"),"NA",IF(G70&lt;C70,"Not Met","Met"))</f>
        <v>NA</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-1.9E-2</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0.21279999999999999</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0.61080000000000001</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9.0899999999999995E-2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0.16439999999999999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5.0200000000000002E-2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0.63249999999999995</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0.188</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2.5600000000000001E-2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1</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t="str">
        <f>VLOOKUP(A3,Data!A1:CM89,67,FALSE)</f>
        <v>NA</v>
      </c>
      <c r="H112" s="83" t="s">
        <v>1</v>
      </c>
      <c r="I112" s="86" t="str">
        <f t="shared" ref="I112:I180" si="3">IF(OR(G112="NA",G112="**"),"NA",IF(G112&lt;C112,"Not Met","Met"))</f>
        <v>NA</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t="str">
        <f>VLOOKUP(A3,Data!A1:CM89,68,FALSE)</f>
        <v>NA</v>
      </c>
      <c r="H115" s="83" t="s">
        <v>1</v>
      </c>
      <c r="I115" s="86" t="str">
        <f t="shared" si="3"/>
        <v>NA</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t="str">
        <f>VLOOKUP(A3,Data!A1:CM89,70,FALSE)</f>
        <v>NA</v>
      </c>
      <c r="H121" s="83" t="s">
        <v>1</v>
      </c>
      <c r="I121" s="86" t="str">
        <f>IF(OR(G121="NA",G121="**"),"NA",IF(G121&gt;C121,"Not Met","Met"))</f>
        <v>NA</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0.85709999999999997</v>
      </c>
      <c r="H138" s="83" t="s">
        <v>1</v>
      </c>
      <c r="I138" s="86" t="str">
        <f t="shared" si="3"/>
        <v>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0.1429</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0.85709999999999997</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0.1429</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0.85709999999999997</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0.42859999999999998</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0.88239999999999996</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0.5</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0.9</v>
      </c>
      <c r="H184" s="83" t="s">
        <v>1</v>
      </c>
      <c r="I184" s="86" t="str">
        <f t="shared" ref="I184" si="5">IF(OR(G184="NA",G184="**"),"NA",IF(G184&lt;C184,"Not Met","Met"))</f>
        <v>Not 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0.2</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0.6</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0.8</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McCormick</v>
      </c>
      <c r="B3" s="45"/>
      <c r="C3" s="45"/>
      <c r="D3" s="45"/>
      <c r="E3" s="45"/>
      <c r="F3" s="45"/>
      <c r="G3" s="45"/>
      <c r="H3" s="13"/>
      <c r="I3" s="13"/>
      <c r="J3" s="13"/>
    </row>
    <row r="4" spans="1:10" x14ac:dyDescent="0.2">
      <c r="A4" s="16" t="str">
        <f>VLOOKUP(A3,Data!A1:CM89,2,FALSE)</f>
        <v>821 N. Mine Street</v>
      </c>
      <c r="B4" s="16"/>
      <c r="C4" s="16"/>
      <c r="D4" s="16"/>
      <c r="E4" s="16"/>
      <c r="F4" s="11"/>
      <c r="G4" s="11"/>
    </row>
    <row r="5" spans="1:10" x14ac:dyDescent="0.2">
      <c r="A5" s="16" t="str">
        <f>VLOOKUP(A3,Data!A1:CM89,3,FALSE)</f>
        <v>McCormick</v>
      </c>
      <c r="B5" s="16"/>
      <c r="C5" s="15" t="str">
        <f>VLOOKUP(A3,Data!A1:CM89,4,FALSE)</f>
        <v>SC</v>
      </c>
      <c r="D5" s="15">
        <f>VLOOKUP(A3,Data!A1:CM89,5,FALSE)</f>
        <v>29835</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3</v>
      </c>
      <c r="C28" s="26" t="str">
        <f>IF(B28=0,"Does not meet prior year’s state performance and did not improve",
IF(B28=1,"Does not meet prior year’s state performance but improved since last year",
IF(B28=2,"Meets or exceeds prior year’s state performance",
IF(B28=3,"Meets or exceeds current state target",""))))</f>
        <v>Meets or exceeds current state target</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v>
      </c>
      <c r="D32" s="33"/>
      <c r="E32" s="29"/>
      <c r="F32" s="29"/>
      <c r="G32" s="29"/>
      <c r="H32" s="29"/>
      <c r="I32" s="29"/>
      <c r="J32" s="29"/>
    </row>
    <row r="33" spans="1:10" ht="11.25" customHeight="1" x14ac:dyDescent="0.2">
      <c r="A33" s="24"/>
      <c r="B33" s="52" t="s">
        <v>323</v>
      </c>
      <c r="C33" s="70">
        <f>VLOOKUP(A3,Data!A1:CM89,15,FALSE)</f>
        <v>0.90910000000000002</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9.0899999999999995E-2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4.3499999999999997E-2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9.7799999999999998E-2</v>
      </c>
      <c r="D56" s="33"/>
      <c r="E56" s="29"/>
      <c r="F56" s="29"/>
      <c r="G56" s="29"/>
      <c r="H56" s="29"/>
      <c r="I56" s="29"/>
      <c r="J56" s="29"/>
    </row>
    <row r="57" spans="1:10" ht="11.25" customHeight="1" x14ac:dyDescent="0.2">
      <c r="A57" s="24"/>
      <c r="B57" s="52" t="s">
        <v>323</v>
      </c>
      <c r="C57" s="70">
        <f>VLOOKUP(A3,Data!A1:CM89,24,FALSE)</f>
        <v>0.188</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0.25</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0.15379999999999999</v>
      </c>
      <c r="D72" s="33"/>
      <c r="E72" s="29"/>
      <c r="F72" s="29"/>
      <c r="G72" s="29"/>
      <c r="H72" s="29"/>
      <c r="I72" s="29"/>
      <c r="J72" s="29"/>
    </row>
    <row r="73" spans="1:10" ht="11.25" customHeight="1" x14ac:dyDescent="0.2">
      <c r="A73" s="24"/>
      <c r="B73" s="52" t="s">
        <v>323</v>
      </c>
      <c r="C73" s="70">
        <f>VLOOKUP(A3,Data!A1:CM89,30,FALSE)</f>
        <v>0.1</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0.27300000000000002</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9</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9</v>
      </c>
      <c r="C87" s="51">
        <f>SUM(A87:B87)</f>
        <v>30</v>
      </c>
      <c r="D87" s="80">
        <f>VLOOKUP(A3,Data!A1:CM89,91,FALSE)</f>
        <v>42</v>
      </c>
      <c r="E87" s="51">
        <f>VLOOKUP(A3,Data!A1:CM89,34,FALSE)</f>
        <v>2</v>
      </c>
      <c r="F87" s="42">
        <f>SUM(A87,B87,E87)/D87</f>
        <v>0.76190476190476186</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2022-12-06T17:55:46Z</dcterms:modified>
</cp:coreProperties>
</file>