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8Me8ksIuFKm+DZhDFniUUHiIZjy6N+DHS4u0+e50hAkDxkSr0E0GHcDBaveNhqpHjCMv/5hCvY47B7Tjkuazvw==" workbookSaltValue="BOKRM7yAO4EAf7/OKCeN8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<sst xmlns="http://schemas.openxmlformats.org/spreadsheetml/2006/main" count="2178" uniqueCount="508">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</sst>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7.6899999999999996E-2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0.56679999999999997</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0.81879999999999997</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0.58289999999999997</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0.80700000000000005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0.30299999999999999</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0.43120000000000003</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0.72189999999999999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0.90659999999999996</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0.79779999999999995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0.58230000000000004</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0.68</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0.48089999999999999</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0.63090000000000002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0.5232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0.14069999999999999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9.2600000000000002E-2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0.38319999999999999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0.14610000000000001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5.62E-2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0.25900000000000001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0.64100000000000001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0.18179999999999999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0.52629999999999999</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0.52</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0.54549999999999998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0.47370000000000001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0.27360000000000001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0.36630000000000001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0.4708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0.24940000000000001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0.1628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0.1651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0.25929999999999997</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0.66930000000000001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0.15440000000000001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0.79649999999999999</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0.16669999999999999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0.57579999999999998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0.75760000000000005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0.28910000000000002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0.59240000000000004</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0.04</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2.8E-3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0.80889999999999995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0.12239999999999999</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0.59240000000000004</c:v>
                </c:pt>
                <c:pt idx="3">
                  <c:v>0.66839999999999999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0.1101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0.15129999999999999</c:v>
                </c:pt>
                <c:pt idx="3">
                  <c:v>0.15440000000000001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0.14449999999999999</c:v>
                </c:pt>
                <c:pt idx="3">
                  <c:v>0.25430000000000003</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0.1326</c:v>
                </c:pt>
                <c:pt idx="3">
                  <c:v>2.7400000000000001E-2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0.224</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0.86539999999999995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88</v>
      </c>
      <c r="B3" s="45"/>
      <c r="C3" s="45"/>
      <c r="D3" s="45"/>
      <c r="E3" s="45"/>
      <c r="F3" s="45"/>
      <c r="G3" s="45"/>
      <c r="H3" s="45"/>
      <c r="I3" s="45"/>
      <c r="J3" s="45"/>
      <c r="K3" s="45"/>
      <c r="L3" s="45"/>
      <c r="M3" s="45"/>
      <c r="N3" s="45"/>
      <c r="O3" s="13"/>
      <c r="T3" s="59"/>
      <c r="U3" s="59"/>
    </row>
    <row r="4" spans="1:21" s="12" customFormat="1" ht="11.25" x14ac:dyDescent="0.2">
      <c r="A4" s="16" t="str">
        <f>+VLOOKUP(A3,Data!A1:CM89,2,FALSE)</f>
        <v>124 Risdon Way</v>
      </c>
      <c r="B4" s="16"/>
      <c r="C4" s="15"/>
      <c r="D4" s="16"/>
      <c r="E4" s="15"/>
      <c r="F4" s="15"/>
      <c r="G4" s="16"/>
      <c r="H4" s="16"/>
      <c r="I4" s="16"/>
      <c r="J4" s="16"/>
      <c r="K4" s="11"/>
      <c r="L4" s="11"/>
      <c r="T4" s="11"/>
      <c r="U4" s="11"/>
    </row>
    <row r="5" spans="1:21" s="12" customFormat="1" ht="11.25" x14ac:dyDescent="0.2">
      <c r="A5" s="16" t="str">
        <f>+VLOOKUP(A3,Data!A1:CM89,3,FALSE)</f>
        <v>Columbia</v>
      </c>
      <c r="B5" s="16"/>
      <c r="C5" s="15"/>
      <c r="D5" s="16"/>
      <c r="E5" s="15"/>
      <c r="F5" s="15"/>
      <c r="G5" s="15" t="str">
        <f>+VLOOKUP(A3,Data!A1:CM89,4,FALSE)</f>
        <v>SC</v>
      </c>
      <c r="H5" s="15"/>
      <c r="I5" s="15">
        <f>+VLOOKUP(A3,Data!A1:CM89,5,FALSE)</f>
        <v>29223</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0.59240000000000004</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0.28910000000000002</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0.79779999999999995</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0.58230000000000004</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0.48089999999999999</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0.80889999999999995</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0.63090000000000002</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0.5232</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0.14069999999999999</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9.2600000000000002E-2</v>
      </c>
      <c r="H40" s="83" t="s">
        <v>1</v>
      </c>
      <c r="I40" s="86" t="str">
        <f>IF(OR(G40="NA",G40="**"),"NA",IF(G40&lt;C40,"Not Met","Met"))</f>
        <v>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0.38319999999999999</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0.14610000000000001</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5.62E-2</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0.25900000000000001</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0.6</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0.18179999999999999</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0.52629999999999999</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0.52</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0.54549999999999998</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0.47370000000000001</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0.27360000000000001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0.36630000000000001</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0.4708</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0.24940000000000001</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0.1628</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0.25929999999999997</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Yes</v>
      </c>
      <c r="H92" s="83" t="s">
        <v>1</v>
      </c>
      <c r="I92" s="86" t="str">
        <f t="shared" ref="I92" si="1">IF(OR(G92="NA",G92="**"),"NA",IF(G92="No","Met",IF(G92="Yes","Not Met")))</f>
        <v>Not 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Yes</v>
      </c>
      <c r="H95" s="83" t="s">
        <v>1</v>
      </c>
      <c r="I95" s="86" t="str">
        <f>IF(OR(G95="NA",G95="**"),"NA",IF(G95="No","Met",IF(G95="Yes","Not Met")))</f>
        <v>Not 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0.66930000000000001</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0.15440000000000001</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2.8E-3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7.6899999999999996E-2</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0.43120000000000003</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0.68</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0.64100000000000001</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0.1651</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0.04</v>
      </c>
      <c r="H124" s="83" t="s">
        <v>1</v>
      </c>
      <c r="I124" s="86" t="str">
        <f>IF(OR(G124="NA",G124="**"),"NA",IF(G124&gt;C124,"Not Met","Met"))</f>
        <v>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v>
      </c>
      <c r="H133" s="83" t="s">
        <v>1</v>
      </c>
      <c r="I133" s="86" t="str">
        <f>IF(OR(G133="NA",G133="**"),"NA",IF(G133&gt;C133,"Not Met","Met"))</f>
        <v>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0.86539999999999995</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0.56679999999999997</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0.81879999999999997</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0.58289999999999997</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0.80700000000000005</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0.72189999999999999</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0.90659999999999996</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0.79649999999999999</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0.30299999999999999</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0.16669999999999999</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0.57579999999999998</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0.75760000000000005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Richland 2</v>
      </c>
      <c r="B3" s="45"/>
      <c r="C3" s="45"/>
      <c r="D3" s="45"/>
      <c r="E3" s="45"/>
      <c r="F3" s="45"/>
      <c r="G3" s="45"/>
      <c r="H3" s="13"/>
      <c r="I3" s="13"/>
      <c r="J3" s="13"/>
    </row>
    <row r="4" spans="1:10" x14ac:dyDescent="0.2">
      <c r="A4" s="16" t="str">
        <f>VLOOKUP(A3,Data!A1:CM89,2,FALSE)</f>
        <v>124 Risdon Way</v>
      </c>
      <c r="B4" s="16"/>
      <c r="C4" s="16"/>
      <c r="D4" s="16"/>
      <c r="E4" s="16"/>
      <c r="F4" s="11"/>
      <c r="G4" s="11"/>
    </row>
    <row r="5" spans="1:10" x14ac:dyDescent="0.2">
      <c r="A5" s="16" t="str">
        <f>VLOOKUP(A3,Data!A1:CM89,3,FALSE)</f>
        <v>Columbia</v>
      </c>
      <c r="B5" s="16"/>
      <c r="C5" s="15" t="str">
        <f>VLOOKUP(A3,Data!A1:CM89,4,FALSE)</f>
        <v>SC</v>
      </c>
      <c r="D5" s="15">
        <f>VLOOKUP(A3,Data!A1:CM89,5,FALSE)</f>
        <v>29223</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2</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The LEA submitted late data submissions no more than two times during the reporting year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two data submissions contained LEA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2</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19</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0.59240000000000004</v>
      </c>
      <c r="D32" s="33"/>
      <c r="E32" s="29"/>
      <c r="F32" s="29"/>
      <c r="G32" s="29"/>
      <c r="H32" s="29"/>
      <c r="I32" s="29"/>
      <c r="J32" s="29"/>
    </row>
    <row r="33" spans="1:10" ht="11.25" customHeight="1" x14ac:dyDescent="0.2">
      <c r="A33" s="24"/>
      <c r="B33" s="52" t="s">
        <v>323</v>
      </c>
      <c r="C33" s="70">
        <f>VLOOKUP(A3,Data!A1:CM89,15,FALSE)</f>
        <v>0.66839999999999999</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0.12239999999999999</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0.1101</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0.15129999999999999</v>
      </c>
      <c r="D56" s="33"/>
      <c r="E56" s="29"/>
      <c r="F56" s="29"/>
      <c r="G56" s="29"/>
      <c r="H56" s="29"/>
      <c r="I56" s="29"/>
      <c r="J56" s="29"/>
    </row>
    <row r="57" spans="1:10" ht="11.25" customHeight="1" x14ac:dyDescent="0.2">
      <c r="A57" s="24"/>
      <c r="B57" s="52" t="s">
        <v>323</v>
      </c>
      <c r="C57" s="70">
        <f>VLOOKUP(A3,Data!A1:CM89,24,FALSE)</f>
        <v>0.15440000000000001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0.14449999999999999</v>
      </c>
      <c r="D64" s="33"/>
      <c r="E64" s="29"/>
      <c r="F64" s="29"/>
      <c r="G64" s="29"/>
      <c r="H64" s="29"/>
      <c r="I64" s="29"/>
      <c r="J64" s="29"/>
    </row>
    <row r="65" spans="1:10" ht="11.25" customHeight="1" x14ac:dyDescent="0.2">
      <c r="A65" s="24"/>
      <c r="B65" s="52" t="s">
        <v>323</v>
      </c>
      <c r="C65" s="70">
        <f>VLOOKUP(A3,Data!A1:CM89,27,FALSE)</f>
        <v>0.25430000000000003</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0.1326</v>
      </c>
      <c r="D72" s="33"/>
      <c r="E72" s="29"/>
      <c r="F72" s="29"/>
      <c r="G72" s="29"/>
      <c r="H72" s="29"/>
      <c r="I72" s="29"/>
      <c r="J72" s="29"/>
    </row>
    <row r="73" spans="1:10" ht="11.25" customHeight="1" x14ac:dyDescent="0.2">
      <c r="A73" s="24"/>
      <c r="B73" s="52" t="s">
        <v>323</v>
      </c>
      <c r="C73" s="70">
        <f>VLOOKUP(A3,Data!A1:CM89,30,FALSE)</f>
        <v>2.7400000000000001E-2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2</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0.224</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13</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19</v>
      </c>
      <c r="B87" s="51">
        <f>B83</f>
        <v>13</v>
      </c>
      <c r="C87" s="51">
        <f>SUM(A87:B87)</f>
        <v>32</v>
      </c>
      <c r="D87" s="80">
        <f>VLOOKUP(A3,Data!A1:CM89,91,FALSE)</f>
        <v>42</v>
      </c>
      <c r="E87" s="51">
        <f>VLOOKUP(A3,Data!A1:CM89,34,FALSE)</f>
        <v>0</v>
      </c>
      <c r="F87" s="42">
        <f>SUM(A87,B87,E87)/D87</f>
        <v>0.76190476190476186</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2022-12-06T17:55:52Z</dcterms:modified>
</cp:coreProperties>
</file>