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FcwE5+OMF7lbooL3WaHVBZrtP6iDzQqFwJosyiNt7Go9VtsdJtjDmWYJN+etwHFrgfXObU3yIBOuM61jKW0V1g==" workbookSaltValue="Tcq6S2PKI6oAbqCHl6KgfA=="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<sst xmlns="http://schemas.openxmlformats.org/spreadsheetml/2006/main" count="2178" uniqueCount="508">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</sst>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0.1522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0.57269999999999999</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0.75949999999999995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0.56359999999999999</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0.81930000000000003</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0.60870000000000002</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0.32690000000000002</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0.64549999999999996</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0.88890000000000002</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0.92859999999999998</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0.94899999999999995</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0.28570000000000001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0.94899999999999995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0.94899999999999995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0.87250000000000005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0.18260000000000001</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0.10340000000000001</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0.42349999999999999</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0.18260000000000001</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8.0500000000000002E-2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0.22620000000000001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0.16669999999999999</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0.125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0.16669999999999999</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0.2</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0.33710000000000001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0.33229999999999998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0.4088</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0.26450000000000001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0.29899999999999999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5.7700000000000001E-2</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0.26829999999999998</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0.79620000000000002</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9.7299999999999998E-2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0.90769999999999995</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0.54549999999999998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0.72729999999999995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0.17460000000000001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0.66669999999999996</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1.2999999999999999E-2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0.93600000000000005</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0.14849999999999999</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0.66669999999999996</c:v>
                </c:pt>
                <c:pt idx="3">
                  <c:v>0.66279999999999994</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0.1386</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8.5199999999999998E-2</c:v>
                </c:pt>
                <c:pt idx="3">
                  <c:v>9.7299999999999998E-2</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5.1900000000000002E-2</c:v>
                </c:pt>
                <c:pt idx="3">
                  <c:v>2.86E-2</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0.106</c:v>
                </c:pt>
                <c:pt idx="3">
                  <c:v>7.2300000000000003E-2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0.28399999999999997</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4.3499999999999997E-2</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3.85E-2</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0.80220000000000002</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94</v>
      </c>
      <c r="B3" s="45"/>
      <c r="C3" s="45"/>
      <c r="D3" s="45"/>
      <c r="E3" s="45"/>
      <c r="F3" s="45"/>
      <c r="G3" s="45"/>
      <c r="H3" s="45"/>
      <c r="I3" s="45"/>
      <c r="J3" s="45"/>
      <c r="K3" s="45"/>
      <c r="L3" s="45"/>
      <c r="M3" s="45"/>
      <c r="N3" s="45"/>
      <c r="O3" s="13"/>
      <c r="T3" s="59"/>
      <c r="U3" s="59"/>
    </row>
    <row r="4" spans="1:21" s="12" customFormat="1" ht="11.25" x14ac:dyDescent="0.2">
      <c r="A4" s="16" t="str">
        <f>+VLOOKUP(A3,Data!A1:CM89,2,FALSE)</f>
        <v>100 N Danzler Road</v>
      </c>
      <c r="B4" s="16"/>
      <c r="C4" s="15"/>
      <c r="D4" s="16"/>
      <c r="E4" s="15"/>
      <c r="F4" s="15"/>
      <c r="G4" s="16"/>
      <c r="H4" s="16"/>
      <c r="I4" s="16"/>
      <c r="J4" s="16"/>
      <c r="K4" s="11"/>
      <c r="L4" s="11"/>
      <c r="T4" s="11"/>
      <c r="U4" s="11"/>
    </row>
    <row r="5" spans="1:21" s="12" customFormat="1" ht="11.25" x14ac:dyDescent="0.2">
      <c r="A5" s="16" t="str">
        <f>+VLOOKUP(A3,Data!A1:CM89,3,FALSE)</f>
        <v>Duncan</v>
      </c>
      <c r="B5" s="16"/>
      <c r="C5" s="15"/>
      <c r="D5" s="16"/>
      <c r="E5" s="15"/>
      <c r="F5" s="15"/>
      <c r="G5" s="15" t="str">
        <f>+VLOOKUP(A3,Data!A1:CM89,4,FALSE)</f>
        <v>SC</v>
      </c>
      <c r="H5" s="15"/>
      <c r="I5" s="15">
        <f>+VLOOKUP(A3,Data!A1:CM89,5,FALSE)</f>
        <v>29334</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0.66669999999999996</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0.17460000000000001</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0.92859999999999998</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0.94899999999999995</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0.94899999999999995</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0.93600000000000005</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0.94899999999999995</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0.87250000000000005</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0.18260000000000001</v>
      </c>
      <c r="H37" s="83" t="s">
        <v>1</v>
      </c>
      <c r="I37" s="86" t="str">
        <f>IF(OR(G37="NA",G37="**"),"NA",IF(G37&lt;C37,"Not Met","Met"))</f>
        <v>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0.10340000000000001</v>
      </c>
      <c r="H40" s="83" t="s">
        <v>1</v>
      </c>
      <c r="I40" s="86" t="str">
        <f>IF(OR(G40="NA",G40="**"),"NA",IF(G40&lt;C40,"Not Met","Met"))</f>
        <v>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0.42349999999999999</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0.18260000000000001</v>
      </c>
      <c r="H46" s="83" t="s">
        <v>1</v>
      </c>
      <c r="I46" s="86" t="str">
        <f>IF(OR(G46="NA",G46="**"),"NA",IF(G46&lt;C46,"Not Met","Met"))</f>
        <v>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8.0500000000000002E-2</v>
      </c>
      <c r="H49" s="83" t="s">
        <v>1</v>
      </c>
      <c r="I49" s="86" t="str">
        <f>IF(OR(G49="NA",G49="**"),"NA",IF(G49&lt;C49,"Not Met","Met"))</f>
        <v>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0.22620000000000001</v>
      </c>
      <c r="H52" s="83" t="s">
        <v>1</v>
      </c>
      <c r="I52" s="86" t="str">
        <f>IF(OR(G52="NA",G52="**"),"NA",IF(G52&lt;C52,"Not Met","Met"))</f>
        <v>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0.5</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0.16669999999999999</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0.125</v>
      </c>
      <c r="H61" s="83" t="s">
        <v>1</v>
      </c>
      <c r="I61" s="86" t="str">
        <f>IF(OR(G61="NA",G61="**"),"NA",IF(G61&lt;C61,"Not Met","Met"))</f>
        <v>Not 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0.16669999999999999</v>
      </c>
      <c r="H67" s="83" t="s">
        <v>1</v>
      </c>
      <c r="I67" s="86" t="str">
        <f>IF(OR(G67="NA",G67="**"),"NA",IF(G67&lt;C67,"Not Met","Met"))</f>
        <v>Not 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0.2</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0.33710000000000001</v>
      </c>
      <c r="H73" s="83" t="s">
        <v>1</v>
      </c>
      <c r="I73" s="86" t="str">
        <f>IF(OR(G73="NA",G73="**"),"NA",IF(G73&gt;C73,"Not Met","Met"))</f>
        <v>Not 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0.33229999999999998</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0.4088</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0.26450000000000001</v>
      </c>
      <c r="H82" s="83" t="s">
        <v>1</v>
      </c>
      <c r="I82" s="86" t="str">
        <f>IF(OR(G82="NA",G82="**"),"NA",IF(G82&gt;C82,"Not Met","Met"))</f>
        <v>Not 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0.29899999999999999</v>
      </c>
      <c r="H85" s="83" t="s">
        <v>1</v>
      </c>
      <c r="I85" s="86" t="str">
        <f>IF(OR(G85="NA",G85="**"),"NA",IF(G85&gt;C85,"Not Met","Met"))</f>
        <v>Not 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0.26829999999999998</v>
      </c>
      <c r="H88" s="83" t="s">
        <v>1</v>
      </c>
      <c r="I88" s="86" t="str">
        <f>IF(OR(G88="NA",G88="**"),"NA",IF(G88&gt;C88,"Not Met","Met"))</f>
        <v>Not 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0.79620000000000002</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9.7299999999999998E-2</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1.2999999999999999E-2</v>
      </c>
      <c r="H105" s="83" t="s">
        <v>1</v>
      </c>
      <c r="I105" s="86" t="str">
        <f>IF(OR(G105="NA",G105="**"),"NA",IF(G105&gt;C105,"Not Met","Met"))</f>
        <v>Not 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0.1522</v>
      </c>
      <c r="H109" s="83" t="s">
        <v>1</v>
      </c>
      <c r="I109" s="86" t="str">
        <f>IF(OR(G109="NA",G109="**"),"NA",IF(G109&lt;C109,"Not Met","Met"))</f>
        <v>Not 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0.32690000000000002</v>
      </c>
      <c r="H112" s="83" t="s">
        <v>1</v>
      </c>
      <c r="I112" s="86" t="str">
        <f t="shared" ref="I112:I180" si="3">IF(OR(G112="NA",G112="**"),"NA",IF(G112&lt;C112,"Not Met","Met"))</f>
        <v>Not 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0.28570000000000001</v>
      </c>
      <c r="H115" s="83" t="s">
        <v>1</v>
      </c>
      <c r="I115" s="86" t="str">
        <f t="shared" si="3"/>
        <v>Not 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v>
      </c>
      <c r="H118" s="83" t="s">
        <v>1</v>
      </c>
      <c r="I118" s="86" t="str">
        <f>IF(OR(G118="NA",G118="**"),"NA",IF(G118&gt;C118,"Not Met","Met"))</f>
        <v>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5.7700000000000001E-2</v>
      </c>
      <c r="H121" s="83" t="s">
        <v>1</v>
      </c>
      <c r="I121" s="86" t="str">
        <f>IF(OR(G121="NA",G121="**"),"NA",IF(G121&gt;C121,"Not Met","Met"))</f>
        <v>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4.3499999999999997E-2</v>
      </c>
      <c r="H127" s="83" t="s">
        <v>1</v>
      </c>
      <c r="I127" s="86" t="str">
        <f>IF(OR(G127="NA",G127="**"),"NA",IF(G127&gt;C127,"Not Met","Met"))</f>
        <v>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3.85E-2</v>
      </c>
      <c r="H130" s="83" t="s">
        <v>1</v>
      </c>
      <c r="I130" s="86" t="str">
        <f>IF(OR(G130="NA",G130="**"),"NA",IF(G130&gt;C130,"Not Met","Met"))</f>
        <v>Not 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0.80220000000000002</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0.57269999999999999</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0.75949999999999995</v>
      </c>
      <c r="H146" s="83" t="s">
        <v>1</v>
      </c>
      <c r="I146" s="86" t="str">
        <f t="shared" si="3"/>
        <v>Not 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0.56359999999999999</v>
      </c>
      <c r="H150" s="83" t="s">
        <v>1</v>
      </c>
      <c r="I150" s="86" t="str">
        <f t="shared" si="3"/>
        <v>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0.81930000000000003</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0.64549999999999996</v>
      </c>
      <c r="H158" s="83" t="s">
        <v>1</v>
      </c>
      <c r="I158" s="86" t="str">
        <f t="shared" si="3"/>
        <v>Not 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0.88890000000000002</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0.90769999999999995</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0.60870000000000002</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0.54549999999999998</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0.72729999999999995</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Spartanburg 5</v>
      </c>
      <c r="B3" s="45"/>
      <c r="C3" s="45"/>
      <c r="D3" s="45"/>
      <c r="E3" s="45"/>
      <c r="F3" s="45"/>
      <c r="G3" s="45"/>
      <c r="H3" s="13"/>
      <c r="I3" s="13"/>
      <c r="J3" s="13"/>
    </row>
    <row r="4" spans="1:10" x14ac:dyDescent="0.2">
      <c r="A4" s="16" t="str">
        <f>VLOOKUP(A3,Data!A1:CM89,2,FALSE)</f>
        <v>100 N Danzler Road</v>
      </c>
      <c r="B4" s="16"/>
      <c r="C4" s="16"/>
      <c r="D4" s="16"/>
      <c r="E4" s="16"/>
      <c r="F4" s="11"/>
      <c r="G4" s="11"/>
    </row>
    <row r="5" spans="1:10" x14ac:dyDescent="0.2">
      <c r="A5" s="16" t="str">
        <f>VLOOKUP(A3,Data!A1:CM89,3,FALSE)</f>
        <v>Duncan</v>
      </c>
      <c r="B5" s="16"/>
      <c r="C5" s="15" t="str">
        <f>VLOOKUP(A3,Data!A1:CM89,4,FALSE)</f>
        <v>SC</v>
      </c>
      <c r="D5" s="15">
        <f>VLOOKUP(A3,Data!A1:CM89,5,FALSE)</f>
        <v>29334</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3</v>
      </c>
      <c r="C28" s="26" t="str">
        <f>IF(B28=0,"Does not meet prior year’s state performance and did not improve",
IF(B28=1,"Does not meet prior year’s state performance but improved since last year",
IF(B28=2,"Meets or exceeds prior year’s state performance",
IF(B28=3,"Meets or exceeds current state target",""))))</f>
        <v>Meets or exceeds current state target</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0.66669999999999996</v>
      </c>
      <c r="D32" s="33"/>
      <c r="E32" s="29"/>
      <c r="F32" s="29"/>
      <c r="G32" s="29"/>
      <c r="H32" s="29"/>
      <c r="I32" s="29"/>
      <c r="J32" s="29"/>
    </row>
    <row r="33" spans="1:10" ht="11.25" customHeight="1" x14ac:dyDescent="0.2">
      <c r="A33" s="24"/>
      <c r="B33" s="52" t="s">
        <v>323</v>
      </c>
      <c r="C33" s="70">
        <f>VLOOKUP(A3,Data!A1:CM89,15,FALSE)</f>
        <v>0.66279999999999994</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3</v>
      </c>
      <c r="C36" s="26" t="str">
        <f>IF(B36=0,"Does not meet prior year’s state performance and did not improve",
IF(B36=1,"Does not meet prior year’s state performance but improved since last year",
IF(B36=2,"Meets or exceeds prior year’s state performance",
IF(B36=3,"Meets or exceeds current state target",""))))</f>
        <v>Meets or exceeds current state target</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0.14849999999999999</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3</v>
      </c>
      <c r="C44" s="26" t="str">
        <f>IF(B44=0,"Does not meet prior year’s state performance and did not improve",
IF(B44=1,"Does not meet prior year’s state performance but improved since last year",
IF(B44=2,"Meets or exceeds prior year’s state performance",
IF(B44=3,"Meets or exceeds current state target",""))))</f>
        <v>Meets or exceeds current state target</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0.1386</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8.5199999999999998E-2</v>
      </c>
      <c r="D56" s="33"/>
      <c r="E56" s="29"/>
      <c r="F56" s="29"/>
      <c r="G56" s="29"/>
      <c r="H56" s="29"/>
      <c r="I56" s="29"/>
      <c r="J56" s="29"/>
    </row>
    <row r="57" spans="1:10" ht="11.25" customHeight="1" x14ac:dyDescent="0.2">
      <c r="A57" s="24"/>
      <c r="B57" s="52" t="s">
        <v>323</v>
      </c>
      <c r="C57" s="70">
        <f>VLOOKUP(A3,Data!A1:CM89,24,FALSE)</f>
        <v>9.7299999999999998E-2</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5.1900000000000002E-2</v>
      </c>
      <c r="D64" s="33"/>
      <c r="E64" s="29"/>
      <c r="F64" s="29"/>
      <c r="G64" s="29"/>
      <c r="H64" s="29"/>
      <c r="I64" s="29"/>
      <c r="J64" s="29"/>
    </row>
    <row r="65" spans="1:10" ht="11.25" customHeight="1" x14ac:dyDescent="0.2">
      <c r="A65" s="24"/>
      <c r="B65" s="52" t="s">
        <v>323</v>
      </c>
      <c r="C65" s="70">
        <f>VLOOKUP(A3,Data!A1:CM89,27,FALSE)</f>
        <v>2.86E-2</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0.106</v>
      </c>
      <c r="D72" s="33"/>
      <c r="E72" s="29"/>
      <c r="F72" s="29"/>
      <c r="G72" s="29"/>
      <c r="H72" s="29"/>
      <c r="I72" s="29"/>
      <c r="J72" s="29"/>
    </row>
    <row r="73" spans="1:10" ht="11.25" customHeight="1" x14ac:dyDescent="0.2">
      <c r="A73" s="24"/>
      <c r="B73" s="52" t="s">
        <v>323</v>
      </c>
      <c r="C73" s="70">
        <f>VLOOKUP(A3,Data!A1:CM89,30,FALSE)</f>
        <v>7.2300000000000003E-2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3</v>
      </c>
      <c r="C76" s="26" t="str">
        <f>IF(B76=0,"Does not meet prior year’s state performance and did not improve",
IF(B76=1,"Does not meet prior year’s state performance but improved since last year",
IF(B76=2,"Meets or exceeds prior year’s state performance",
IF(B76=3,"Meets or exceeds current state target",""))))</f>
        <v>Meets or exceeds current state target</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0.28399999999999997</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21</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21</v>
      </c>
      <c r="C87" s="51">
        <f>SUM(A87:B87)</f>
        <v>42</v>
      </c>
      <c r="D87" s="80">
        <f>VLOOKUP(A3,Data!A1:CM89,91,FALSE)</f>
        <v>42</v>
      </c>
      <c r="E87" s="51">
        <f>VLOOKUP(A3,Data!A1:CM89,34,FALSE)</f>
        <v>0</v>
      </c>
      <c r="F87" s="42">
        <f>SUM(A87,B87,E87)/D87</f>
        <v>1</v>
      </c>
      <c r="G87" s="79" t="str">
        <f>IF(F87&gt;=0.8,"Meets Requirement",IF(F87&gt;=0.6,"Needs Assistance",IF(F87&gt;=0.3,"Needs Intervention",IF(F87&lt;0.3,"Needs Substantial Intervention","NA"))))</f>
        <v>Meets Requirement</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2022-12-06T17:56:02Z</dcterms:modified>
</cp:coreProperties>
</file>