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FoNtOo/+EmnkFGcRLgJPjqoWJH71TL5oZOxf8RcGwfMkWAqnaOW+4LnNd9vOqscHMdTFMm1KE5wpoJggYvbNEw==" workbookSaltValue="qthrzwvBmkcUfWQK+h4gHQ=="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<sst xmlns="http://schemas.openxmlformats.org/spreadsheetml/2006/main" count="2178" uniqueCount="508">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</sst>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0.66669999999999996</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1</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3.1300000000000001E-2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6.6699999999999995E-2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6.25E-2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0.63009999999999999</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0.42859999999999998</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0.64410000000000001</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0.64810000000000001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0.57140000000000002</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0.84379999999999999</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0.54759999999999998</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0.90480000000000005</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0.88</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0.76619999999999999</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0.95650000000000002</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0.7792</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0.71150000000000002</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0.1628</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0.32350000000000001</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0.12640000000000001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1.8200000000000001E-2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0.30430000000000001</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0.6</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0.3</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0.8</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0.57140000000000002</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0.26100000000000001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0.30730000000000002</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0.48749999999999999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0.27110000000000001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0.22320000000000001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0.37340000000000001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0.61660000000000004</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0.26290000000000002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0.86560000000000004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8.6999999999999994E-2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0.52170000000000005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0.71740000000000004</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0.14580000000000001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0.64580000000000004</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1.8599999999999998E-2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0.89</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0.64580000000000004</c:v>
                </c:pt>
                <c:pt idx="3">
                  <c:v>0.47620000000000001</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8.4500000000000006E-2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0.23449999999999999</c:v>
                </c:pt>
                <c:pt idx="3">
                  <c:v>0.26290000000000002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1.0800000000000001E-2</c:v>
                </c:pt>
                <c:pt idx="3">
                  <c:v>1.8200000000000001E-2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0.20979999999999999</c:v>
                </c:pt>
                <c:pt idx="3">
                  <c:v>0.1095</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0.159</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96</v>
      </c>
      <c r="B3" s="45"/>
      <c r="C3" s="45"/>
      <c r="D3" s="45"/>
      <c r="E3" s="45"/>
      <c r="F3" s="45"/>
      <c r="G3" s="45"/>
      <c r="H3" s="45"/>
      <c r="I3" s="45"/>
      <c r="J3" s="45"/>
      <c r="K3" s="45"/>
      <c r="L3" s="45"/>
      <c r="M3" s="45"/>
      <c r="N3" s="45"/>
      <c r="O3" s="13"/>
      <c r="T3" s="59"/>
      <c r="U3" s="59"/>
    </row>
    <row r="4" spans="1:21" s="12" customFormat="1" ht="11.25" x14ac:dyDescent="0.2">
      <c r="A4" s="16" t="str">
        <f>+VLOOKUP(A3,Data!A1:CM89,2,FALSE)</f>
        <v>Office of Special Services</v>
      </c>
      <c r="B4" s="16"/>
      <c r="C4" s="15"/>
      <c r="D4" s="16"/>
      <c r="E4" s="15"/>
      <c r="F4" s="15"/>
      <c r="G4" s="16"/>
      <c r="H4" s="16"/>
      <c r="I4" s="16"/>
      <c r="J4" s="16"/>
      <c r="K4" s="11"/>
      <c r="L4" s="11"/>
      <c r="T4" s="11"/>
      <c r="U4" s="11"/>
    </row>
    <row r="5" spans="1:21" s="12" customFormat="1" ht="11.25" x14ac:dyDescent="0.2">
      <c r="A5" s="16" t="str">
        <f>+VLOOKUP(A3,Data!A1:CM89,3,FALSE)</f>
        <v>Spartanburg</v>
      </c>
      <c r="B5" s="16"/>
      <c r="C5" s="15"/>
      <c r="D5" s="16"/>
      <c r="E5" s="15"/>
      <c r="F5" s="15"/>
      <c r="G5" s="15" t="str">
        <f>+VLOOKUP(A3,Data!A1:CM89,4,FALSE)</f>
        <v>SC</v>
      </c>
      <c r="H5" s="15"/>
      <c r="I5" s="15">
        <f>+VLOOKUP(A3,Data!A1:CM89,5,FALSE)</f>
        <v>29307</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0.64580000000000004</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0.14580000000000001</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0.88</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0.76619999999999999</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0.95650000000000002</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0.89</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0.7792</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0.71150000000000002</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0.1628</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0.32350000000000001</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0.12640000000000001</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1.8200000000000001E-2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0.30430000000000001</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0.6</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0.3</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0.8</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0.57140000000000002</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0.26100000000000001</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0.30730000000000002</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0.48749999999999999</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0.27110000000000001</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0.22320000000000001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0.37340000000000001</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Yes</v>
      </c>
      <c r="H92" s="83" t="s">
        <v>1</v>
      </c>
      <c r="I92" s="86" t="str">
        <f t="shared" ref="I92" si="1">IF(OR(G92="NA",G92="**"),"NA",IF(G92="No","Met",IF(G92="Yes","Not Met")))</f>
        <v>Not 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Yes</v>
      </c>
      <c r="H95" s="83" t="s">
        <v>1</v>
      </c>
      <c r="I95" s="86" t="str">
        <f>IF(OR(G95="NA",G95="**"),"NA",IF(G95="No","Met",IF(G95="Yes","Not Met")))</f>
        <v>Not 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0.61660000000000004</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0.26290000000000002</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1.8599999999999998E-2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0.66669999999999996</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0.84379999999999999</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1</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3.1300000000000001E-2</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6.6699999999999995E-2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6.25E-2</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0.63009999999999999</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0.42859999999999998</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0.64410000000000001</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0.64810000000000001</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0.54759999999999998</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0.90480000000000005</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0.86560000000000004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0.57140000000000002</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8.6999999999999994E-2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0.52170000000000005</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0.71740000000000004</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Spartanburg 7</v>
      </c>
      <c r="B3" s="45"/>
      <c r="C3" s="45"/>
      <c r="D3" s="45"/>
      <c r="E3" s="45"/>
      <c r="F3" s="45"/>
      <c r="G3" s="45"/>
      <c r="H3" s="13"/>
      <c r="I3" s="13"/>
      <c r="J3" s="13"/>
    </row>
    <row r="4" spans="1:10" x14ac:dyDescent="0.2">
      <c r="A4" s="16" t="str">
        <f>VLOOKUP(A3,Data!A1:CM89,2,FALSE)</f>
        <v>Office of Special Services</v>
      </c>
      <c r="B4" s="16"/>
      <c r="C4" s="16"/>
      <c r="D4" s="16"/>
      <c r="E4" s="16"/>
      <c r="F4" s="11"/>
      <c r="G4" s="11"/>
    </row>
    <row r="5" spans="1:10" x14ac:dyDescent="0.2">
      <c r="A5" s="16" t="str">
        <f>VLOOKUP(A3,Data!A1:CM89,3,FALSE)</f>
        <v>Spartanburg</v>
      </c>
      <c r="B5" s="16"/>
      <c r="C5" s="15" t="str">
        <f>VLOOKUP(A3,Data!A1:CM89,4,FALSE)</f>
        <v>SC</v>
      </c>
      <c r="D5" s="15">
        <f>VLOOKUP(A3,Data!A1:CM89,5,FALSE)</f>
        <v>29307</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0.64580000000000004</v>
      </c>
      <c r="D32" s="33"/>
      <c r="E32" s="29"/>
      <c r="F32" s="29"/>
      <c r="G32" s="29"/>
      <c r="H32" s="29"/>
      <c r="I32" s="29"/>
      <c r="J32" s="29"/>
    </row>
    <row r="33" spans="1:10" ht="11.25" customHeight="1" x14ac:dyDescent="0.2">
      <c r="A33" s="24"/>
      <c r="B33" s="52" t="s">
        <v>323</v>
      </c>
      <c r="C33" s="70">
        <f>VLOOKUP(A3,Data!A1:CM89,15,FALSE)</f>
        <v>0.47620000000000001</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8.4500000000000006E-2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0.23449999999999999</v>
      </c>
      <c r="D56" s="33"/>
      <c r="E56" s="29"/>
      <c r="F56" s="29"/>
      <c r="G56" s="29"/>
      <c r="H56" s="29"/>
      <c r="I56" s="29"/>
      <c r="J56" s="29"/>
    </row>
    <row r="57" spans="1:10" ht="11.25" customHeight="1" x14ac:dyDescent="0.2">
      <c r="A57" s="24"/>
      <c r="B57" s="52" t="s">
        <v>323</v>
      </c>
      <c r="C57" s="70">
        <f>VLOOKUP(A3,Data!A1:CM89,24,FALSE)</f>
        <v>0.26290000000000002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1.0800000000000001E-2</v>
      </c>
      <c r="D64" s="33"/>
      <c r="E64" s="29"/>
      <c r="F64" s="29"/>
      <c r="G64" s="29"/>
      <c r="H64" s="29"/>
      <c r="I64" s="29"/>
      <c r="J64" s="29"/>
    </row>
    <row r="65" spans="1:10" ht="11.25" customHeight="1" x14ac:dyDescent="0.2">
      <c r="A65" s="24"/>
      <c r="B65" s="52" t="s">
        <v>323</v>
      </c>
      <c r="C65" s="70">
        <f>VLOOKUP(A3,Data!A1:CM89,27,FALSE)</f>
        <v>1.8200000000000001E-2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0.20979999999999999</v>
      </c>
      <c r="D72" s="33"/>
      <c r="E72" s="29"/>
      <c r="F72" s="29"/>
      <c r="G72" s="29"/>
      <c r="H72" s="29"/>
      <c r="I72" s="29"/>
      <c r="J72" s="29"/>
    </row>
    <row r="73" spans="1:10" ht="11.25" customHeight="1" x14ac:dyDescent="0.2">
      <c r="A73" s="24"/>
      <c r="B73" s="52" t="s">
        <v>323</v>
      </c>
      <c r="C73" s="70">
        <f>VLOOKUP(A3,Data!A1:CM89,30,FALSE)</f>
        <v>0.1095</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0.159</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7</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7</v>
      </c>
      <c r="C87" s="51">
        <f>SUM(A87:B87)</f>
        <v>28</v>
      </c>
      <c r="D87" s="80">
        <f>VLOOKUP(A3,Data!A1:CM89,91,FALSE)</f>
        <v>42</v>
      </c>
      <c r="E87" s="51">
        <f>VLOOKUP(A3,Data!A1:CM89,34,FALSE)</f>
        <v>2</v>
      </c>
      <c r="F87" s="42">
        <f>SUM(A87,B87,E87)/D87</f>
        <v>0.7142857142857143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2022-12-06T17:56:04Z</dcterms:modified>
</cp:coreProperties>
</file>