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laHnuR7DVLityhE9WDr4dQzxO+eHmCH6UOr700nh6e4JXFehFN4gSf6tliU7cYT8ke4ja7H6UygDQ60cCQhIqQ==" workbookSaltValue="wwSjZqHAmmB/dPU0brgaO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<sst xmlns="http://schemas.openxmlformats.org/spreadsheetml/2006/main" count="2178" uniqueCount="508">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</sst>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9.0899999999999995E-2</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0.59179999999999999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0.77780000000000005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0.53059999999999996</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0.85370000000000001</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0.35289999999999999</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0.16669999999999999</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0.77549999999999997</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0.94550000000000001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0.97260000000000002</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0.98280000000000001</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0.55559999999999998</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0.98280000000000001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0.86670000000000003</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2.9399999999999999E-2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5.7700000000000001E-2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0.28070000000000001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5.8799999999999998E-2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3.85E-2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0.1842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1</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0.90910000000000002</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0.2</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0.66669999999999996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0.2</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0.29430000000000001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0.19739999999999999</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0.43309999999999998</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0.21820000000000001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0.10100000000000001</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0.1308</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0.78349999999999997</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0.13420000000000001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0.91479999999999995</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0.33329999999999999</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0.33329999999999999</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0.33329999999999999</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0.38890000000000002</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0.55559999999999998</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0.1111</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8.6999999999999994E-3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0.97260000000000002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4.1700000000000001E-2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0.55559999999999998</c:v>
                </c:pt>
                <c:pt idx="3">
                  <c:v>0.29270000000000002</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0.05</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0.13750000000000001</c:v>
                </c:pt>
                <c:pt idx="3">
                  <c:v>0.13420000000000001</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0.23580000000000001</c:v>
                </c:pt>
                <c:pt idx="3">
                  <c:v>0.52629999999999999</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0.62619999999999998</c:v>
                </c:pt>
                <c:pt idx="3">
                  <c:v>0.1792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0.17399999999999999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0.82220000000000004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98</v>
      </c>
      <c r="B3" s="45"/>
      <c r="C3" s="45"/>
      <c r="D3" s="45"/>
      <c r="E3" s="45"/>
      <c r="F3" s="45"/>
      <c r="G3" s="45"/>
      <c r="H3" s="45"/>
      <c r="I3" s="45"/>
      <c r="J3" s="45"/>
      <c r="K3" s="45"/>
      <c r="L3" s="45"/>
      <c r="M3" s="45"/>
      <c r="N3" s="45"/>
      <c r="O3" s="13"/>
      <c r="T3" s="59"/>
      <c r="U3" s="59"/>
    </row>
    <row r="4" spans="1:21" s="12" customFormat="1" ht="11.25" x14ac:dyDescent="0.2">
      <c r="A4" s="16" t="str">
        <f>+VLOOKUP(A3,Data!A1:CM89,2,FALSE)</f>
        <v xml:space="preserve">517 East Main Street </v>
      </c>
      <c r="B4" s="16"/>
      <c r="C4" s="15"/>
      <c r="D4" s="16"/>
      <c r="E4" s="15"/>
      <c r="F4" s="15"/>
      <c r="G4" s="16"/>
      <c r="H4" s="16"/>
      <c r="I4" s="16"/>
      <c r="J4" s="16"/>
      <c r="K4" s="11"/>
      <c r="L4" s="11"/>
      <c r="T4" s="11"/>
      <c r="U4" s="11"/>
    </row>
    <row r="5" spans="1:21" s="12" customFormat="1" ht="11.25" x14ac:dyDescent="0.2">
      <c r="A5" s="16" t="str">
        <f>+VLOOKUP(A3,Data!A1:CM89,3,FALSE)</f>
        <v xml:space="preserve">Union </v>
      </c>
      <c r="B5" s="16"/>
      <c r="C5" s="15"/>
      <c r="D5" s="16"/>
      <c r="E5" s="15"/>
      <c r="F5" s="15"/>
      <c r="G5" s="15" t="str">
        <f>+VLOOKUP(A3,Data!A1:CM89,4,FALSE)</f>
        <v>SC</v>
      </c>
      <c r="H5" s="15"/>
      <c r="I5" s="15">
        <f>+VLOOKUP(A3,Data!A1:CM89,5,FALSE)</f>
        <v>29379</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0.55559999999999998</v>
      </c>
      <c r="H11" s="83" t="s">
        <v>1</v>
      </c>
      <c r="I11" s="86" t="str">
        <f t="shared" ref="I11" si="0">IF(OR(G11="NA",G11="**"),"NA",IF(G11&lt;C11,"Not Met","Met"))</f>
        <v>Not 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0.38890000000000002</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0.97260000000000002</v>
      </c>
      <c r="H19" s="83" t="s">
        <v>1</v>
      </c>
      <c r="I19" s="86" t="str">
        <f>IF(OR(G19="NA",G19="**"),"NA",IF(G19&lt;C19,"Not Met","Met"))</f>
        <v>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0.98280000000000001</v>
      </c>
      <c r="H22" s="83" t="s">
        <v>1</v>
      </c>
      <c r="I22" s="86" t="str">
        <f>IF(OR(G22="NA",G22="**"),"NA",IF(G22&lt;C22,"Not Met","Met"))</f>
        <v>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1</v>
      </c>
      <c r="H25" s="83" t="s">
        <v>1</v>
      </c>
      <c r="I25" s="86" t="str">
        <f>IF(OR(G25="NA",G25="**"),"NA",IF(G25&lt;C25,"Not Met","Met"))</f>
        <v>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0.97260000000000002</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0.98280000000000001</v>
      </c>
      <c r="H31" s="83" t="s">
        <v>1</v>
      </c>
      <c r="I31" s="86" t="str">
        <f>IF(OR(G31="NA",G31="**"),"NA",IF(G31&lt;C31,"Not Met","Met"))</f>
        <v>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0.86670000000000003</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2.9399999999999999E-2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5.7700000000000001E-2</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0.28070000000000001</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5.8799999999999998E-2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3.85E-2</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0.1842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1</v>
      </c>
      <c r="H55" s="83" t="s">
        <v>1</v>
      </c>
      <c r="I55" s="86" t="str">
        <f>IF(OR(G55="NA",G55="**"),"NA",IF(G55&lt;C55,"Not Met","Met"))</f>
        <v>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0.2</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0.5</v>
      </c>
      <c r="H61" s="83" t="s">
        <v>1</v>
      </c>
      <c r="I61" s="86" t="str">
        <f>IF(OR(G61="NA",G61="**"),"NA",IF(G61&lt;C61,"Not Met","Met"))</f>
        <v>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0.66669999999999996</v>
      </c>
      <c r="H64" s="83" t="s">
        <v>1</v>
      </c>
      <c r="I64" s="86" t="str">
        <f>IF(OR(G64="NA",G64="**"),"NA",IF(G64&lt;C64,"Not Met","Met"))</f>
        <v>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0.2</v>
      </c>
      <c r="H67" s="83" t="s">
        <v>1</v>
      </c>
      <c r="I67" s="86" t="str">
        <f>IF(OR(G67="NA",G67="**"),"NA",IF(G67&lt;C67,"Not Met","Met"))</f>
        <v>Not 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0.29430000000000001</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0.19739999999999999</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0.43309999999999998</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0.21820000000000001</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0.10100000000000001</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0.1308</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0.78349999999999997</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0.13420000000000001</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8.6999999999999994E-3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9.0899999999999995E-2</v>
      </c>
      <c r="H109" s="83" t="s">
        <v>1</v>
      </c>
      <c r="I109" s="86" t="str">
        <f>IF(OR(G109="NA",G109="**"),"NA",IF(G109&lt;C109,"Not Met","Met"))</f>
        <v>Not 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0.16669999999999999</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0.55559999999999998</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f>VLOOKUP(A3,Data!A1:CM89,69,FALSE)</f>
        <v>0.90910000000000002</v>
      </c>
      <c r="H118" s="83" t="s">
        <v>1</v>
      </c>
      <c r="I118" s="86" t="str">
        <f>IF(OR(G118="NA",G118="**"),"NA",IF(G118&gt;C118,"Not Met","Met"))</f>
        <v>Not Met</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0.5</v>
      </c>
      <c r="H121" s="83" t="s">
        <v>1</v>
      </c>
      <c r="I121" s="86" t="str">
        <f>IF(OR(G121="NA",G121="**"),"NA",IF(G121&gt;C121,"Not Met","Met"))</f>
        <v>Not 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f>VLOOKUP(A3,Data!A1:CM89,71,FALSE)</f>
        <v>0.1111</v>
      </c>
      <c r="H124" s="83" t="s">
        <v>1</v>
      </c>
      <c r="I124" s="86" t="str">
        <f>IF(OR(G124="NA",G124="**"),"NA",IF(G124&gt;C124,"Not Met","Met"))</f>
        <v>Met</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f>VLOOKUP(A3,Data!A1:CM89,72,FALSE)</f>
        <v>0</v>
      </c>
      <c r="H127" s="83" t="s">
        <v>1</v>
      </c>
      <c r="I127" s="86" t="str">
        <f>IF(OR(G127="NA",G127="**"),"NA",IF(G127&gt;C127,"Not Met","Met"))</f>
        <v>Met</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0.82220000000000004</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0.59179999999999999</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0.77780000000000005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0.53059999999999996</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0.85370000000000001</v>
      </c>
      <c r="H154" s="83" t="s">
        <v>1</v>
      </c>
      <c r="I154" s="86" t="str">
        <f t="shared" si="3"/>
        <v>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0.77549999999999997</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0.94550000000000001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0.91479999999999995</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0.35289999999999999</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0.33329999999999999</v>
      </c>
      <c r="H189" s="83" t="s">
        <v>1</v>
      </c>
      <c r="I189" s="86" t="str">
        <f t="shared" ref="I189" si="6">IF(OR(G189="NA",G189="**"),"NA",IF(G189&lt;C189,"Not Met","Met"))</f>
        <v>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0.33329999999999999</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0.33329999999999999</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Union</v>
      </c>
      <c r="B3" s="45"/>
      <c r="C3" s="45"/>
      <c r="D3" s="45"/>
      <c r="E3" s="45"/>
      <c r="F3" s="45"/>
      <c r="G3" s="45"/>
      <c r="H3" s="13"/>
      <c r="I3" s="13"/>
      <c r="J3" s="13"/>
    </row>
    <row r="4" spans="1:10" x14ac:dyDescent="0.2">
      <c r="A4" s="16" t="str">
        <f>VLOOKUP(A3,Data!A1:CM89,2,FALSE)</f>
        <v xml:space="preserve">517 East Main Street </v>
      </c>
      <c r="B4" s="16"/>
      <c r="C4" s="16"/>
      <c r="D4" s="16"/>
      <c r="E4" s="16"/>
      <c r="F4" s="11"/>
      <c r="G4" s="11"/>
    </row>
    <row r="5" spans="1:10" x14ac:dyDescent="0.2">
      <c r="A5" s="16" t="str">
        <f>VLOOKUP(A3,Data!A1:CM89,3,FALSE)</f>
        <v xml:space="preserve">Union </v>
      </c>
      <c r="B5" s="16"/>
      <c r="C5" s="15" t="str">
        <f>VLOOKUP(A3,Data!A1:CM89,4,FALSE)</f>
        <v>SC</v>
      </c>
      <c r="D5" s="15">
        <f>VLOOKUP(A3,Data!A1:CM89,5,FALSE)</f>
        <v>29379</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0.55559999999999998</v>
      </c>
      <c r="D32" s="33"/>
      <c r="E32" s="29"/>
      <c r="F32" s="29"/>
      <c r="G32" s="29"/>
      <c r="H32" s="29"/>
      <c r="I32" s="29"/>
      <c r="J32" s="29"/>
    </row>
    <row r="33" spans="1:10" ht="11.25" customHeight="1" x14ac:dyDescent="0.2">
      <c r="A33" s="24"/>
      <c r="B33" s="52" t="s">
        <v>323</v>
      </c>
      <c r="C33" s="70">
        <f>VLOOKUP(A3,Data!A1:CM89,15,FALSE)</f>
        <v>0.29270000000000002</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4.1700000000000001E-2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0.05</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0.13750000000000001</v>
      </c>
      <c r="D56" s="33"/>
      <c r="E56" s="29"/>
      <c r="F56" s="29"/>
      <c r="G56" s="29"/>
      <c r="H56" s="29"/>
      <c r="I56" s="29"/>
      <c r="J56" s="29"/>
    </row>
    <row r="57" spans="1:10" ht="11.25" customHeight="1" x14ac:dyDescent="0.2">
      <c r="A57" s="24"/>
      <c r="B57" s="52" t="s">
        <v>323</v>
      </c>
      <c r="C57" s="70">
        <f>VLOOKUP(A3,Data!A1:CM89,24,FALSE)</f>
        <v>0.13420000000000001</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0</v>
      </c>
      <c r="C60" s="26" t="str">
        <f>IF(B60=0,"Does not meet prior year’s state performance and did not improve",
IF(B60=1,"Does not meet prior year’s state performance but improved since last year",
IF(B60=2,"Meets or exceeds prior year’s state performance",
IF(B60=3,"Meets or exceeds current state target",""))))</f>
        <v>Does not meet prior year’s state performance and did not improve</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0.23580000000000001</v>
      </c>
      <c r="D64" s="33"/>
      <c r="E64" s="29"/>
      <c r="F64" s="29"/>
      <c r="G64" s="29"/>
      <c r="H64" s="29"/>
      <c r="I64" s="29"/>
      <c r="J64" s="29"/>
    </row>
    <row r="65" spans="1:10" ht="11.25" customHeight="1" x14ac:dyDescent="0.2">
      <c r="A65" s="24"/>
      <c r="B65" s="52" t="s">
        <v>323</v>
      </c>
      <c r="C65" s="70">
        <f>VLOOKUP(A3,Data!A1:CM89,27,FALSE)</f>
        <v>0.52629999999999999</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1</v>
      </c>
      <c r="C68" s="26" t="str">
        <f>IF(B68=0,"Does not meet prior year’s state performance and did not improve",
IF(B68=1,"Does not meet prior year’s state performance but improved since last year",
IF(B68=2,"Meets or exceeds prior year’s state performance",
IF(B68=3,"Meets or exceeds current state target",""))))</f>
        <v>Does not meet prior year’s state performance but improved since last year</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0.62619999999999998</v>
      </c>
      <c r="D72" s="33"/>
      <c r="E72" s="29"/>
      <c r="F72" s="29"/>
      <c r="G72" s="29"/>
      <c r="H72" s="29"/>
      <c r="I72" s="29"/>
      <c r="J72" s="29"/>
    </row>
    <row r="73" spans="1:10" ht="11.25" customHeight="1" x14ac:dyDescent="0.2">
      <c r="A73" s="24"/>
      <c r="B73" s="52" t="s">
        <v>323</v>
      </c>
      <c r="C73" s="70">
        <f>VLOOKUP(A3,Data!A1:CM89,30,FALSE)</f>
        <v>0.1792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0.17399999999999999</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7</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7</v>
      </c>
      <c r="C87" s="51">
        <f>SUM(A87:B87)</f>
        <v>28</v>
      </c>
      <c r="D87" s="80">
        <f>VLOOKUP(A3,Data!A1:CM89,91,FALSE)</f>
        <v>42</v>
      </c>
      <c r="E87" s="51">
        <f>VLOOKUP(A3,Data!A1:CM89,34,FALSE)</f>
        <v>0</v>
      </c>
      <c r="F87" s="42">
        <f>SUM(A87,B87,E87)/D87</f>
        <v>0.66666666666666663</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2022-12-06T17:56:06Z</dcterms:modified>
</cp:coreProperties>
</file>