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yQ0+eHwuUKTbu0REe1jNswBHKHzd7HR+8XJ7+t8Y499UUipQdUwwf/IKkS5ZY79AJDhfFLYks9lRFQI1k1eGag==" workbookSaltValue="9tG8L1codrrfFK5m2AvOH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<sst xmlns="http://schemas.openxmlformats.org/spreadsheetml/2006/main" count="2178" uniqueCount="508">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</sst>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3.1300000000000001E-2</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0.26319999999999999</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0.46879999999999999</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0.43080000000000002</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5.2600000000000001E-2</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9.3799999999999994E-2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9.2299999999999993E-2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0.15790000000000001</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0.95330000000000004</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0.62609999999999999</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0.96150000000000002</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0.57389999999999997</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0.97960000000000003</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0.63639999999999997</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6.1499999999999999E-2</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0.77390000000000003</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0.89739999999999998</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0.92349999999999999</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0.91110000000000002</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0.9899</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0.93330000000000002</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0.9748</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0.26029999999999998</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0.115</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0.74739999999999995</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0.27400000000000002</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8.6199999999999999E-2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0.44440000000000002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0.54549999999999998</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0.7</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0.66669999999999996</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0.18179999999999999</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0.5</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0.125</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0.45800000000000002</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0.54510000000000003</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0.2102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0.39190000000000003</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0.53239999999999998</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0.28310000000000002</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0.70540000000000003</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0.1603</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0.874</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0.1143</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0.1429</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0.95709999999999995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0.73</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8.6400000000000005E-2</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0.81479999999999997</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1.37E-2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0.92349999999999999</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0.19689999999999999</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0.81479999999999997</c:v>
                </c:pt>
                <c:pt idx="3">
                  <c:v>0.4</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0.1908</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0.13339999999999999</c:v>
                </c:pt>
                <c:pt idx="3">
                  <c:v>0.1603</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0.3009</c:v>
                </c:pt>
                <c:pt idx="3">
                  <c:v>0.37930000000000003</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5.1900000000000002E-2</c:v>
                </c:pt>
                <c:pt idx="3">
                  <c:v>2.8400000000000002E-2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0.39800000000000002</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103</v>
      </c>
      <c r="B3" s="45"/>
      <c r="C3" s="45"/>
      <c r="D3" s="45"/>
      <c r="E3" s="45"/>
      <c r="F3" s="45"/>
      <c r="G3" s="45"/>
      <c r="H3" s="45"/>
      <c r="I3" s="45"/>
      <c r="J3" s="45"/>
      <c r="K3" s="45"/>
      <c r="L3" s="45"/>
      <c r="M3" s="45"/>
      <c r="N3" s="45"/>
      <c r="O3" s="13"/>
      <c r="T3" s="59"/>
      <c r="U3" s="59"/>
    </row>
    <row r="4" spans="1:21" s="12" customFormat="1" ht="11.25" x14ac:dyDescent="0.2">
      <c r="A4" s="16" t="str">
        <f>+VLOOKUP(A3,Data!A1:CM89,2,FALSE)</f>
        <v>2233 Deerfield Drive</v>
      </c>
      <c r="B4" s="16"/>
      <c r="C4" s="15"/>
      <c r="D4" s="16"/>
      <c r="E4" s="15"/>
      <c r="F4" s="15"/>
      <c r="G4" s="16"/>
      <c r="H4" s="16"/>
      <c r="I4" s="16"/>
      <c r="J4" s="16"/>
      <c r="K4" s="11"/>
      <c r="L4" s="11"/>
      <c r="T4" s="11"/>
      <c r="U4" s="11"/>
    </row>
    <row r="5" spans="1:21" s="12" customFormat="1" ht="11.25" x14ac:dyDescent="0.2">
      <c r="A5" s="16" t="str">
        <f>+VLOOKUP(A3,Data!A1:CM89,3,FALSE)</f>
        <v>Fort Mill</v>
      </c>
      <c r="B5" s="16"/>
      <c r="C5" s="15"/>
      <c r="D5" s="16"/>
      <c r="E5" s="15"/>
      <c r="F5" s="15"/>
      <c r="G5" s="15" t="str">
        <f>+VLOOKUP(A3,Data!A1:CM89,4,FALSE)</f>
        <v>SC</v>
      </c>
      <c r="H5" s="15"/>
      <c r="I5" s="15">
        <f>+VLOOKUP(A3,Data!A1:CM89,5,FALSE)</f>
        <v>29715</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0.81479999999999997</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8.6400000000000005E-2</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0.92349999999999999</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0.91110000000000002</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0.9899</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0.92349999999999999</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0.93330000000000002</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0.9748</v>
      </c>
      <c r="H34" s="83" t="s">
        <v>1</v>
      </c>
      <c r="I34" s="86" t="str">
        <f>IF(OR(G34="NA",G34="**"),"NA",IF(G34&lt;C34,"Not Met","Met"))</f>
        <v>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0.26029999999999998</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0.115</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0.74739999999999995</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0.27400000000000002</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8.6199999999999999E-2</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0.44440000000000002</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0.54549999999999998</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0.7</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0.66669999999999996</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0.18179999999999999</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0.5</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0.125</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0.45800000000000002</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0.54510000000000003</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0.2102</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0.39190000000000003</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0.53239999999999998</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0.28310000000000002</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0.70540000000000003</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0.1603</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1.37E-2</v>
      </c>
      <c r="H105" s="83" t="s">
        <v>1</v>
      </c>
      <c r="I105" s="86" t="str">
        <f>IF(OR(G105="NA",G105="**"),"NA",IF(G105&gt;C105,"Not Met","Met"))</f>
        <v>Not 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3.1300000000000001E-2</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6.1499999999999999E-2</v>
      </c>
      <c r="H112" s="83" t="s">
        <v>1</v>
      </c>
      <c r="I112" s="86" t="str">
        <f t="shared" ref="I112:I180" si="3">IF(OR(G112="NA",G112="**"),"NA",IF(G112&lt;C112,"Not Met","Met"))</f>
        <v>Not 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0.26319999999999999</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0.46879999999999999</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0.43080000000000002</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5.2600000000000001E-2</v>
      </c>
      <c r="H124" s="83" t="s">
        <v>1</v>
      </c>
      <c r="I124" s="86" t="str">
        <f>IF(OR(G124="NA",G124="**"),"NA",IF(G124&gt;C124,"Not Met","Met"))</f>
        <v>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9.3799999999999994E-2</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9.2299999999999993E-2</v>
      </c>
      <c r="H130" s="83" t="s">
        <v>1</v>
      </c>
      <c r="I130" s="86" t="str">
        <f>IF(OR(G130="NA",G130="**"),"NA",IF(G130&gt;C130,"Not Met","Met"))</f>
        <v>Not 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f>VLOOKUP(A3,Data!A1:CM89,74,FALSE)</f>
        <v>0.15790000000000001</v>
      </c>
      <c r="H133" s="83" t="s">
        <v>1</v>
      </c>
      <c r="I133" s="86" t="str">
        <f>IF(OR(G133="NA",G133="**"),"NA",IF(G133&gt;C133,"Not Met","Met"))</f>
        <v>Not Met</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0.95330000000000004</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0.62609999999999999</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0.96150000000000002</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0.57389999999999997</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0.97960000000000003</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0.77390000000000003</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0.89739999999999998</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0.874</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0.63639999999999997</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0.73</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0.1143</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0.1429</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0.95709999999999995</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York 4</v>
      </c>
      <c r="B3" s="45"/>
      <c r="C3" s="45"/>
      <c r="D3" s="45"/>
      <c r="E3" s="45"/>
      <c r="F3" s="45"/>
      <c r="G3" s="45"/>
      <c r="H3" s="13"/>
      <c r="I3" s="13"/>
      <c r="J3" s="13"/>
    </row>
    <row r="4" spans="1:10" x14ac:dyDescent="0.2">
      <c r="A4" s="16" t="str">
        <f>VLOOKUP(A3,Data!A1:CM89,2,FALSE)</f>
        <v>2233 Deerfield Drive</v>
      </c>
      <c r="B4" s="16"/>
      <c r="C4" s="16"/>
      <c r="D4" s="16"/>
      <c r="E4" s="16"/>
      <c r="F4" s="11"/>
      <c r="G4" s="11"/>
    </row>
    <row r="5" spans="1:10" x14ac:dyDescent="0.2">
      <c r="A5" s="16" t="str">
        <f>VLOOKUP(A3,Data!A1:CM89,3,FALSE)</f>
        <v>Fort Mill</v>
      </c>
      <c r="B5" s="16"/>
      <c r="C5" s="15" t="str">
        <f>VLOOKUP(A3,Data!A1:CM89,4,FALSE)</f>
        <v>SC</v>
      </c>
      <c r="D5" s="15">
        <f>VLOOKUP(A3,Data!A1:CM89,5,FALSE)</f>
        <v>29715</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0.81479999999999997</v>
      </c>
      <c r="D32" s="33"/>
      <c r="E32" s="29"/>
      <c r="F32" s="29"/>
      <c r="G32" s="29"/>
      <c r="H32" s="29"/>
      <c r="I32" s="29"/>
      <c r="J32" s="29"/>
    </row>
    <row r="33" spans="1:10" ht="11.25" customHeight="1" x14ac:dyDescent="0.2">
      <c r="A33" s="24"/>
      <c r="B33" s="52" t="s">
        <v>323</v>
      </c>
      <c r="C33" s="70">
        <f>VLOOKUP(A3,Data!A1:CM89,15,FALSE)</f>
        <v>0.4</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0.19689999999999999</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0.1908</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0.13339999999999999</v>
      </c>
      <c r="D56" s="33"/>
      <c r="E56" s="29"/>
      <c r="F56" s="29"/>
      <c r="G56" s="29"/>
      <c r="H56" s="29"/>
      <c r="I56" s="29"/>
      <c r="J56" s="29"/>
    </row>
    <row r="57" spans="1:10" ht="11.25" customHeight="1" x14ac:dyDescent="0.2">
      <c r="A57" s="24"/>
      <c r="B57" s="52" t="s">
        <v>323</v>
      </c>
      <c r="C57" s="70">
        <f>VLOOKUP(A3,Data!A1:CM89,24,FALSE)</f>
        <v>0.1603</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0.3009</v>
      </c>
      <c r="D64" s="33"/>
      <c r="E64" s="29"/>
      <c r="F64" s="29"/>
      <c r="G64" s="29"/>
      <c r="H64" s="29"/>
      <c r="I64" s="29"/>
      <c r="J64" s="29"/>
    </row>
    <row r="65" spans="1:10" ht="11.25" customHeight="1" x14ac:dyDescent="0.2">
      <c r="A65" s="24"/>
      <c r="B65" s="52" t="s">
        <v>323</v>
      </c>
      <c r="C65" s="70">
        <f>VLOOKUP(A3,Data!A1:CM89,27,FALSE)</f>
        <v>0.37930000000000003</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5.1900000000000002E-2</v>
      </c>
      <c r="D72" s="33"/>
      <c r="E72" s="29"/>
      <c r="F72" s="29"/>
      <c r="G72" s="29"/>
      <c r="H72" s="29"/>
      <c r="I72" s="29"/>
      <c r="J72" s="29"/>
    </row>
    <row r="73" spans="1:10" ht="11.25" customHeight="1" x14ac:dyDescent="0.2">
      <c r="A73" s="24"/>
      <c r="B73" s="52" t="s">
        <v>323</v>
      </c>
      <c r="C73" s="70">
        <f>VLOOKUP(A3,Data!A1:CM89,30,FALSE)</f>
        <v>2.8400000000000002E-2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0.39800000000000002</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12</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12</v>
      </c>
      <c r="C87" s="51">
        <f>SUM(A87:B87)</f>
        <v>33</v>
      </c>
      <c r="D87" s="80">
        <f>VLOOKUP(A3,Data!A1:CM89,91,FALSE)</f>
        <v>42</v>
      </c>
      <c r="E87" s="51">
        <f>VLOOKUP(A3,Data!A1:CM89,34,FALSE)</f>
        <v>2</v>
      </c>
      <c r="F87" s="42">
        <f>SUM(A87,B87,E87)/D87</f>
        <v>0.83333333333333337</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2022-12-06T17:56:10Z</dcterms:modified>
</cp:coreProperties>
</file>