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0A00A8A7-B346-44EB-928E-77E78A483BFC}" xr6:coauthVersionLast="47" xr6:coauthVersionMax="47" xr10:uidLastSave="{00000000-0000-0000-0000-000000000000}"/>
  <workbookProtection workbookAlgorithmName="SHA-512" workbookHashValue="87GSYvKGQNMbwidRjq0+F5Bkd+LIABZOdhJcGCHlzkSdNDGXAu6SGqyNlkOyVTM7fbAT5YAekjevS+prHvu6PA==" workbookSaltValue="zRMUL88q4vdBfqjEWoiTk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<sst xmlns="http://schemas.openxmlformats.org/spreadsheetml/2006/main" count="2581" uniqueCount="605">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</sst>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0.93330000000000002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1</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0.28571428571428598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0.125</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0.28571428571428598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0.27956989247311798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0.29670329670329698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0.36904761904761901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0.29032258064516098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0.215659340659341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0.16669999999999999</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0.34115138592750499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0.63770000000000004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3.6200000000000003E-2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0.1429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0.71430000000000005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1.4500000000000001E-2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0.71430000000000005</c:v>
                </c:pt>
                <c:pt idx="3">
                  <c:v>0.53849999999999998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0.72299999999999998</c:v>
                </c:pt>
                <c:pt idx="3">
                  <c:v>0.63770000000000004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4.0500000000000001E-2</c:v>
                </c:pt>
                <c:pt idx="3">
                  <c:v>0.1081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6.7000000000000004E-2</c:v>
                </c:pt>
                <c:pt idx="3">
                  <c:v>8.3000000000000004E-2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0.1111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0.1111</c:v>
                </c:pt>
                <c:pt idx="3">
                  <c:v>0.22220000000000001</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31</v>
      </c>
      <c r="B3" s="36"/>
      <c r="C3" s="36"/>
      <c r="D3" s="36"/>
      <c r="E3" s="36"/>
      <c r="F3" s="36"/>
      <c r="G3" s="36"/>
      <c r="H3" s="36"/>
      <c r="I3" s="36"/>
      <c r="J3" s="36"/>
      <c r="K3" s="36"/>
      <c r="L3" s="36"/>
      <c r="M3" s="36"/>
      <c r="N3" s="36"/>
      <c r="O3" s="10"/>
    </row>
    <row r="4" spans="1:20" s="9" customFormat="1" ht="11.25" x14ac:dyDescent="0.2">
      <c r="A4" s="9" t="str">
        <f>+VLOOKUP(A3,'Old Data'!A1:CM88,2,FALSE)</f>
        <v>267 Red Raider Drive</v>
      </c>
      <c r="C4" s="12"/>
      <c r="E4" s="12"/>
      <c r="F4" s="12"/>
    </row>
    <row r="5" spans="1:20" s="9" customFormat="1" ht="11.25" x14ac:dyDescent="0.2">
      <c r="A5" s="9" t="str">
        <f>+VLOOKUP(A3,'Old Data'!A1:CM88,3,FALSE)</f>
        <v>Bamberg</v>
      </c>
      <c r="C5" s="12"/>
      <c r="E5" s="12"/>
      <c r="F5" s="12"/>
      <c r="G5" s="12" t="str">
        <f>+VLOOKUP(A3,'Old Data'!A1:CM88,4,FALSE)</f>
        <v>SC</v>
      </c>
      <c r="H5" s="12"/>
      <c r="I5" s="12">
        <f>+VLOOKUP(A3,'Old Data'!A1:CM88,5,FALSE)</f>
        <v>29003</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0.71430000000000005</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0.1429</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0.28571428571428598</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0.125</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0.28571428571428598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1</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1</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0.27956989247311798</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0.29670329670329698</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0.36904761904761901</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0.29032258064516098</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0.215659340659341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0.34115138592750499</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0.63770000000000004</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3.6200000000000003E-2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1.4500000000000001E-2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1</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t="str">
        <f>VLOOKUP(A3,'Old Data'!A1:CM88,69,FALSE)</f>
        <v>NA</v>
      </c>
      <c r="H118" s="66" t="s">
        <v>1</v>
      </c>
      <c r="I118" s="11" t="str">
        <f>IF(OR(G118="NA",G118="**"),"NA",IF(G118&gt;C118,"Not Met","Met"))</f>
        <v>NA</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0.16669999999999999</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1</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0.93330000000000002</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1</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YIOtKz8boIBgkTucqVl1atpDfSWKCjJlvVkNQoQqHvLxQY4VbGjt9n8kbeYsFzpzpEaRDMNCB7EJgbNfciAPfg==" saltValue="er7sUB7ADDotDNlL9s6i/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31</v>
      </c>
      <c r="B3" s="36"/>
      <c r="C3" s="36"/>
      <c r="D3" s="36"/>
      <c r="E3" s="36"/>
      <c r="F3" s="36"/>
      <c r="G3" s="36"/>
      <c r="H3" s="10"/>
      <c r="I3" s="10"/>
      <c r="J3" s="10"/>
    </row>
    <row r="4" spans="1:10" x14ac:dyDescent="0.2">
      <c r="A4" s="9" t="str">
        <f>VLOOKUP(A3,Data!A1:AQ88,2,FALSE)</f>
        <v>267 Red Raider Drive</v>
      </c>
    </row>
    <row r="5" spans="1:10" x14ac:dyDescent="0.2">
      <c r="A5" s="9" t="str">
        <f>VLOOKUP(A3,Data!A1:AQ88,3,FALSE)</f>
        <v>Bamberg</v>
      </c>
      <c r="C5" s="12" t="str">
        <f>VLOOKUP(A3,Data!A1:AQ88,4,FALSE)</f>
        <v>SC</v>
      </c>
      <c r="D5" s="12">
        <f>VLOOKUP(A3,Data!A1:AQ88,5,FALSE)</f>
        <v>29003</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0.71430000000000005</v>
      </c>
      <c r="E34" s="23"/>
      <c r="F34" s="23"/>
      <c r="G34" s="23"/>
      <c r="H34" s="23"/>
      <c r="I34" s="23"/>
      <c r="J34" s="23"/>
    </row>
    <row r="35" spans="1:10" ht="11.25" customHeight="1" x14ac:dyDescent="0.2">
      <c r="A35" s="19"/>
      <c r="B35" s="43" t="s">
        <v>466</v>
      </c>
      <c r="C35" s="56">
        <f>VLOOKUP(A3,Data!A1:AQ88,17,FALSE)</f>
        <v>0.53849999999999998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v>
      </c>
      <c r="E42" s="23"/>
      <c r="F42" s="23"/>
      <c r="G42" s="23"/>
      <c r="H42" s="23"/>
      <c r="I42" s="23"/>
      <c r="J42" s="23"/>
    </row>
    <row r="43" spans="1:10" ht="11.25" customHeight="1" x14ac:dyDescent="0.2">
      <c r="A43" s="19"/>
      <c r="B43" s="43" t="s">
        <v>466</v>
      </c>
      <c r="C43" s="56">
        <f>VLOOKUP(A3,Data!A1:AQ88,20,FALSE)</f>
        <v>0</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0.1111</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v>
      </c>
      <c r="E58" s="23"/>
      <c r="F58" s="23"/>
      <c r="G58" s="23"/>
      <c r="H58" s="23"/>
      <c r="I58" s="23"/>
      <c r="J58" s="23"/>
    </row>
    <row r="59" spans="1:10" ht="11.25" customHeight="1" x14ac:dyDescent="0.2">
      <c r="A59" s="19"/>
      <c r="B59" s="43" t="s">
        <v>466</v>
      </c>
      <c r="C59" s="56">
        <f>VLOOKUP(A3,Data!A1:AQ88,26,FALSE)</f>
        <v>0</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0.1111</v>
      </c>
      <c r="E66" s="23"/>
      <c r="F66" s="23"/>
      <c r="G66" s="23"/>
      <c r="H66" s="23"/>
      <c r="I66" s="23"/>
      <c r="J66" s="23"/>
    </row>
    <row r="67" spans="1:10" ht="11.25" customHeight="1" x14ac:dyDescent="0.2">
      <c r="A67" s="19"/>
      <c r="B67" s="43" t="s">
        <v>466</v>
      </c>
      <c r="C67" s="56">
        <f>VLOOKUP(A3,Data!A1:AQ88,29,FALSE)</f>
        <v>0.22220000000000001</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0.72299999999999998</v>
      </c>
      <c r="E74" s="23"/>
      <c r="F74" s="23"/>
      <c r="G74" s="23"/>
      <c r="H74" s="23"/>
      <c r="I74" s="23"/>
      <c r="J74" s="23"/>
    </row>
    <row r="75" spans="1:10" ht="11.25" customHeight="1" x14ac:dyDescent="0.2">
      <c r="A75" s="19"/>
      <c r="B75" s="43" t="s">
        <v>466</v>
      </c>
      <c r="C75" s="56">
        <f>VLOOKUP(A3,Data!A1:AQ88,32,FALSE)</f>
        <v>0.63770000000000004</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4.0500000000000001E-2</v>
      </c>
      <c r="E90" s="23"/>
      <c r="F90" s="23"/>
      <c r="G90" s="23"/>
      <c r="H90" s="23"/>
      <c r="I90" s="23"/>
      <c r="J90" s="23"/>
    </row>
    <row r="91" spans="1:10" ht="11.25" customHeight="1" x14ac:dyDescent="0.2">
      <c r="A91" s="19"/>
      <c r="B91" s="43" t="s">
        <v>466</v>
      </c>
      <c r="C91" s="56">
        <f>VLOOKUP(A3,Data!A1:AQ88,38,FALSE)</f>
        <v>0.1081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6.7000000000000004E-2</v>
      </c>
      <c r="E98" s="23"/>
      <c r="F98" s="23"/>
      <c r="G98" s="23"/>
      <c r="H98" s="23"/>
      <c r="I98" s="23"/>
      <c r="J98" s="23"/>
    </row>
    <row r="99" spans="1:10" ht="11.25" customHeight="1" x14ac:dyDescent="0.2">
      <c r="A99" s="19"/>
      <c r="B99" s="43" t="s">
        <v>466</v>
      </c>
      <c r="C99" s="56">
        <f>VLOOKUP(A3,Data!A1:AQ88,41,FALSE)</f>
        <v>8.3000000000000004E-2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12.5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12.5</v>
      </c>
      <c r="C104" s="63">
        <f>VLOOKUP(A3,Data!A1:AQ88,42,FALSE)</f>
        <v>1</v>
      </c>
      <c r="D104" s="99">
        <f>SUM(A104:C104)</f>
        <v>31.5</v>
      </c>
      <c r="E104" s="63">
        <f>VLOOKUP(A3,Data!A1:AQ88,43,FALSE)</f>
        <v>40</v>
      </c>
      <c r="F104" s="33">
        <f>D104/E104</f>
        <v>0.78749999999999998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3HEJWFvcSDD2uVdNlBfrmJTGS6y1Ye3j1+lPv+2Jq8jk3KmeAnBLzy9PcVChedn9XGUkoylYRQpLZXUZuX2AsA==" saltValue="ZZRCl5EPuBtDQX5vshQ2l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2023-09-06T13:27:46Z</dcterms:modified>
</cp:coreProperties>
</file>