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57E14F36-F8A1-46BB-85C8-BB3981CEF184}" xr6:coauthVersionLast="47" xr6:coauthVersionMax="47" xr10:uidLastSave="{00000000-0000-0000-0000-000000000000}"/>
  <workbookProtection workbookAlgorithmName="SHA-512" workbookHashValue="YQXuLB22UzGWcjqjs9p67zmnkbqbHxGbRiXZ8sCEdhO0Uaq7T9EZisioVsgz6hMJAhk2HAkVU6lBaVsYHjSnAQ==" workbookSaltValue="pxO8t9wCog9x+rUFTLHC9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<sst xmlns="http://schemas.openxmlformats.org/spreadsheetml/2006/main" count="2581" uniqueCount="605">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</sst>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0.75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1</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0.83333333333333304</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0.16666666666666699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9.0909090909090898E-2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4.9549549549549599E-2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0.128205128205128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0.7</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8.3333333333333301E-2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-1.3986013986014E-2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0.64418604651162803</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0.92220000000000002</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2.2200000000000001E-2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c:v>
                </c:pt>
                <c:pt idx="3">
                  <c:v>0.16669999999999999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c:v>
                </c:pt>
                <c:pt idx="3">
                  <c:v>0.66669999999999996</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0.89159999999999995</c:v>
                </c:pt>
                <c:pt idx="3">
                  <c:v>0.92220000000000002</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c:v>
                </c:pt>
                <c:pt idx="3">
                  <c:v>0.3085</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0.25</c:v>
                </c:pt>
                <c:pt idx="3">
                  <c:v>0.4</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c:v>
                </c:pt>
                <c:pt idx="3">
                  <c:v>9.0899999999999995E-2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33</v>
      </c>
      <c r="B3" s="36"/>
      <c r="C3" s="36"/>
      <c r="D3" s="36"/>
      <c r="E3" s="36"/>
      <c r="F3" s="36"/>
      <c r="G3" s="36"/>
      <c r="H3" s="36"/>
      <c r="I3" s="36"/>
      <c r="J3" s="36"/>
      <c r="K3" s="36"/>
      <c r="L3" s="36"/>
      <c r="M3" s="36"/>
      <c r="N3" s="36"/>
      <c r="O3" s="10"/>
    </row>
    <row r="4" spans="1:20" s="9" customFormat="1" ht="11.25" x14ac:dyDescent="0.2">
      <c r="A4" s="9" t="str">
        <f>+VLOOKUP(A3,'Old Data'!A1:CM88,2,FALSE)</f>
        <v>446 Country Club Road</v>
      </c>
      <c r="C4" s="12"/>
      <c r="E4" s="12"/>
      <c r="F4" s="12"/>
    </row>
    <row r="5" spans="1:20" s="9" customFormat="1" ht="11.25" x14ac:dyDescent="0.2">
      <c r="A5" s="9" t="str">
        <f>+VLOOKUP(A3,'Old Data'!A1:CM88,3,FALSE)</f>
        <v>Blackville</v>
      </c>
      <c r="C5" s="12"/>
      <c r="E5" s="12"/>
      <c r="F5" s="12"/>
      <c r="G5" s="12" t="str">
        <f>+VLOOKUP(A3,'Old Data'!A1:CM88,4,FALSE)</f>
        <v>SC</v>
      </c>
      <c r="H5" s="12"/>
      <c r="I5" s="12">
        <f>+VLOOKUP(A3,'Old Data'!A1:CM88,5,FALSE)</f>
        <v>29817</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0.5</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0.83333333333333304</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0.16666666666666699</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9.0909090909090898E-2</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0.1</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t="str">
        <f>VLOOKUP(A3,'Old Data'!A1:CM88,50,FALSE)</f>
        <v>NA</v>
      </c>
      <c r="H58" s="66" t="s">
        <v>1</v>
      </c>
      <c r="I58" s="11" t="str">
        <f>IF(OR(G58="NA",G58="**"),"NA",IF(G58&lt;C58,"Not Met","Met"))</f>
        <v>NA</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t="str">
        <f>VLOOKUP(A3,'Old Data'!A1:CM88,53,FALSE)</f>
        <v>NA</v>
      </c>
      <c r="H67" s="66" t="s">
        <v>1</v>
      </c>
      <c r="I67" s="11" t="str">
        <f>IF(OR(G67="NA",G67="**"),"NA",IF(G67&lt;C67,"Not Met","Met"))</f>
        <v>NA</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4.9549549549549599E-2</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0.128205128205128</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0.7</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8.3333333333333301E-2</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-1.3986013986014E-2</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0.64418604651162803</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0.92220000000000002</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2.2200000000000001E-2</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0</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1</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1</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1</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1</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1</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0.75</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0.5</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0.75</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1</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1</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gYwyvRWSBZlJgBgpKDWCV6j3j3DIJi4XScvaVePjfgm8hc5W7D3tgVOu6Ref1/m4O6s4OW6Kh9l1SJQ0IijT8A==" saltValue="NevA2CrZ8n0ZN641WOx4I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33</v>
      </c>
      <c r="B3" s="36"/>
      <c r="C3" s="36"/>
      <c r="D3" s="36"/>
      <c r="E3" s="36"/>
      <c r="F3" s="36"/>
      <c r="G3" s="36"/>
      <c r="H3" s="10"/>
      <c r="I3" s="10"/>
      <c r="J3" s="10"/>
    </row>
    <row r="4" spans="1:10" x14ac:dyDescent="0.2">
      <c r="A4" s="9" t="str">
        <f>VLOOKUP(A3,Data!A1:AQ88,2,FALSE)</f>
        <v>446 Country Club Road</v>
      </c>
    </row>
    <row r="5" spans="1:10" x14ac:dyDescent="0.2">
      <c r="A5" s="9" t="str">
        <f>VLOOKUP(A3,Data!A1:AQ88,3,FALSE)</f>
        <v>Blackville</v>
      </c>
      <c r="C5" s="12" t="str">
        <f>VLOOKUP(A3,Data!A1:AQ88,4,FALSE)</f>
        <v>SC</v>
      </c>
      <c r="D5" s="12">
        <f>VLOOKUP(A3,Data!A1:AQ88,5,FALSE)</f>
        <v>29817</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v>
      </c>
      <c r="E34" s="23"/>
      <c r="F34" s="23"/>
      <c r="G34" s="23"/>
      <c r="H34" s="23"/>
      <c r="I34" s="23"/>
      <c r="J34" s="23"/>
    </row>
    <row r="35" spans="1:10" ht="11.25" customHeight="1" x14ac:dyDescent="0.2">
      <c r="A35" s="19"/>
      <c r="B35" s="43" t="s">
        <v>466</v>
      </c>
      <c r="C35" s="56">
        <f>VLOOKUP(A3,Data!A1:AQ88,17,FALSE)</f>
        <v>0.66669999999999996</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v>
      </c>
      <c r="E42" s="23"/>
      <c r="F42" s="23"/>
      <c r="G42" s="23"/>
      <c r="H42" s="23"/>
      <c r="I42" s="23"/>
      <c r="J42" s="23"/>
    </row>
    <row r="43" spans="1:10" ht="11.25" customHeight="1" x14ac:dyDescent="0.2">
      <c r="A43" s="19"/>
      <c r="B43" s="43" t="s">
        <v>466</v>
      </c>
      <c r="C43" s="56">
        <f>VLOOKUP(A3,Data!A1:AQ88,20,FALSE)</f>
        <v>0.16669999999999999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v>
      </c>
      <c r="E50" s="23"/>
      <c r="F50" s="23"/>
      <c r="G50" s="23"/>
      <c r="H50" s="23"/>
      <c r="I50" s="23"/>
      <c r="J50" s="23"/>
    </row>
    <row r="51" spans="1:10" ht="11.25" customHeight="1" x14ac:dyDescent="0.2">
      <c r="A51" s="19"/>
      <c r="B51" s="43" t="s">
        <v>466</v>
      </c>
      <c r="C51" s="56">
        <f>VLOOKUP(A3,Data!A1:AQ88,23,FALSE)</f>
        <v>0</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v>
      </c>
      <c r="E58" s="23"/>
      <c r="F58" s="23"/>
      <c r="G58" s="23"/>
      <c r="H58" s="23"/>
      <c r="I58" s="23"/>
      <c r="J58" s="23"/>
    </row>
    <row r="59" spans="1:10" ht="11.25" customHeight="1" x14ac:dyDescent="0.2">
      <c r="A59" s="19"/>
      <c r="B59" s="43" t="s">
        <v>466</v>
      </c>
      <c r="C59" s="56">
        <f>VLOOKUP(A3,Data!A1:AQ88,26,FALSE)</f>
        <v>0</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prior year’s state performance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v>
      </c>
      <c r="E66" s="23"/>
      <c r="F66" s="23"/>
      <c r="G66" s="23"/>
      <c r="H66" s="23"/>
      <c r="I66" s="23"/>
      <c r="J66" s="23"/>
    </row>
    <row r="67" spans="1:10" ht="11.25" customHeight="1" x14ac:dyDescent="0.2">
      <c r="A67" s="19"/>
      <c r="B67" s="43" t="s">
        <v>466</v>
      </c>
      <c r="C67" s="56">
        <f>VLOOKUP(A3,Data!A1:AQ88,29,FALSE)</f>
        <v>9.0899999999999995E-2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0.89159999999999995</v>
      </c>
      <c r="E74" s="23"/>
      <c r="F74" s="23"/>
      <c r="G74" s="23"/>
      <c r="H74" s="23"/>
      <c r="I74" s="23"/>
      <c r="J74" s="23"/>
    </row>
    <row r="75" spans="1:10" ht="11.25" customHeight="1" x14ac:dyDescent="0.2">
      <c r="A75" s="19"/>
      <c r="B75" s="43" t="s">
        <v>466</v>
      </c>
      <c r="C75" s="56">
        <f>VLOOKUP(A3,Data!A1:AQ88,32,FALSE)</f>
        <v>0.92220000000000002</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v>
      </c>
      <c r="E90" s="23"/>
      <c r="F90" s="23"/>
      <c r="G90" s="23"/>
      <c r="H90" s="23"/>
      <c r="I90" s="23"/>
      <c r="J90" s="23"/>
    </row>
    <row r="91" spans="1:10" ht="11.25" customHeight="1" x14ac:dyDescent="0.2">
      <c r="A91" s="19"/>
      <c r="B91" s="43" t="s">
        <v>466</v>
      </c>
      <c r="C91" s="56">
        <f>VLOOKUP(A3,Data!A1:AQ88,38,FALSE)</f>
        <v>0.3085</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0.25</v>
      </c>
      <c r="E98" s="23"/>
      <c r="F98" s="23"/>
      <c r="G98" s="23"/>
      <c r="H98" s="23"/>
      <c r="I98" s="23"/>
      <c r="J98" s="23"/>
    </row>
    <row r="99" spans="1:10" ht="11.25" customHeight="1" x14ac:dyDescent="0.2">
      <c r="A99" s="19"/>
      <c r="B99" s="43" t="s">
        <v>466</v>
      </c>
      <c r="C99" s="56">
        <f>VLOOKUP(A3,Data!A1:AQ88,41,FALSE)</f>
        <v>0.4</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12.5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12.5</v>
      </c>
      <c r="C104" s="63">
        <f>VLOOKUP(A3,Data!A1:AQ88,42,FALSE)</f>
        <v>1</v>
      </c>
      <c r="D104" s="99">
        <f>SUM(A104:C104)</f>
        <v>31.5</v>
      </c>
      <c r="E104" s="63">
        <f>VLOOKUP(A3,Data!A1:AQ88,43,FALSE)</f>
        <v>40</v>
      </c>
      <c r="F104" s="33">
        <f>D104/E104</f>
        <v>0.78749999999999998</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HeFxxeRQnucOJC8FOcg1IhT50jUCZcG/TD0HkbCxM3JeXfFolQev+SP3mlsu1urlF0SvKZJG1gp/2eG0sRmQqw==" saltValue="q/8bg+Q3M05CZEAxOsQ3C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2023-09-06T13:27:49Z</dcterms:modified>
</cp:coreProperties>
</file>