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3D160200-13BB-4D85-902C-1DDBBAF0B175}" xr6:coauthVersionLast="47" xr6:coauthVersionMax="47" xr10:uidLastSave="{00000000-0000-0000-0000-000000000000}"/>
  <workbookProtection workbookAlgorithmName="SHA-512" workbookHashValue="sNqRLdRAxlLZYpBfQkbcQPUpijmbPy9c9UosO/2+j1s/+FQLRjjn1XEtFhuOKnC/0q5XbJG3oSfVaJrKSAqGHA==" workbookSaltValue="cgJvzKHGN9LndkUYf+HCl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<sst xmlns="http://schemas.openxmlformats.org/spreadsheetml/2006/main" count="2581" uniqueCount="605">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</sst>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0.1268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0.43730000000000002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0.84399999999999997</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0.54369999999999996</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0.82469999999999999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0.37319999999999998</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0.66159999999999997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0.97670000000000001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0.98372093023255802</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0.95377128953771295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0.71430000000000005</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0.94666666666666699</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0.95377128953771295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0.91136363636363604</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0.14925373134328401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8.4468664850136196E-2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0.39755351681957202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0.15671641791044799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4.6321525885558601E-2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0.33870967741935498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0.33333333333333298</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0.5857</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0.16</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0.14285714285714299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0.28571428571428598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0.28000000000000003</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0.41379310344827602</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0.410525882981785</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0.45180893767352298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0.46058805032286898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0.38405493195181101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0.36279544659150598</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0.23330000000000001</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0.35069525726859901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0.63560000000000005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9.5899999999999999E-2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0.29089999999999999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0.76359999999999995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0.83640000000000003</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0.21329999999999999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0.54500000000000004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4.7999999999999996E-3</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1.29E-2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0.98372093023255802</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0.15429999999999999</c:v>
                </c:pt>
                <c:pt idx="3">
                  <c:v>0.15840000000000001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7.0000000000000001E-3</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0.54500000000000004</c:v>
                </c:pt>
                <c:pt idx="3">
                  <c:v>0.3836</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0.16489999999999999</c:v>
                </c:pt>
                <c:pt idx="3">
                  <c:v>0.16309999999999999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0.62990000000000002</c:v>
                </c:pt>
                <c:pt idx="3">
                  <c:v>0.63560000000000005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8.0100000000000005E-2</c:v>
                </c:pt>
                <c:pt idx="3">
                  <c:v>0.1411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0.20499999999999999</c:v>
                </c:pt>
                <c:pt idx="3">
                  <c:v>0.30499999999999999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0.1011</c:v>
                </c:pt>
                <c:pt idx="3">
                  <c:v>8.9300000000000004E-2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8.7300000000000003E-2</c:v>
                </c:pt>
                <c:pt idx="3">
                  <c:v>6.1199999999999997E-2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4.7999999999999996E-3</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0.90359999999999996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39</v>
      </c>
      <c r="B3" s="36"/>
      <c r="C3" s="36"/>
      <c r="D3" s="36"/>
      <c r="E3" s="36"/>
      <c r="F3" s="36"/>
      <c r="G3" s="36"/>
      <c r="H3" s="36"/>
      <c r="I3" s="36"/>
      <c r="J3" s="36"/>
      <c r="K3" s="36"/>
      <c r="L3" s="36"/>
      <c r="M3" s="36"/>
      <c r="N3" s="36"/>
      <c r="O3" s="10"/>
    </row>
    <row r="4" spans="1:20" s="9" customFormat="1" ht="11.25" x14ac:dyDescent="0.2">
      <c r="A4" s="9" t="str">
        <f>+VLOOKUP(A3,'Old Data'!A1:CM88,2,FALSE)</f>
        <v>75 Calhoun St</v>
      </c>
      <c r="C4" s="12"/>
      <c r="E4" s="12"/>
      <c r="F4" s="12"/>
    </row>
    <row r="5" spans="1:20" s="9" customFormat="1" ht="11.25" x14ac:dyDescent="0.2">
      <c r="A5" s="9" t="str">
        <f>+VLOOKUP(A3,'Old Data'!A1:CM88,3,FALSE)</f>
        <v>Charleston</v>
      </c>
      <c r="C5" s="12"/>
      <c r="E5" s="12"/>
      <c r="F5" s="12"/>
      <c r="G5" s="12" t="str">
        <f>+VLOOKUP(A3,'Old Data'!A1:CM88,4,FALSE)</f>
        <v>SC</v>
      </c>
      <c r="H5" s="12"/>
      <c r="I5" s="12">
        <f>+VLOOKUP(A3,'Old Data'!A1:CM88,5,FALSE)</f>
        <v>29401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0.54500000000000004</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0.21329999999999999</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0.98372093023255802</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0.95377128953771295</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0.94666666666666699</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0.98372093023255802</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0.95377128953771295</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0.91136363636363604</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0.14925373134328401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8.4468664850136196E-2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0.39755351681957202</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0.15671641791044799</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4.6321525885558601E-2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0.33870967741935498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0.33333333333333298</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0.16</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0.14285714285714299</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0.28571428571428598</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0.28000000000000003</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0.41379310344827602</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0.410525882981785</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0.45180893767352298</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0.46058805032286898</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0.38405493195181101</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0.36279544659150598</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0.35069525726859901</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0.63560000000000005</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9.5899999999999999E-2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1.29E-2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0.1268</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0.37319999999999998</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0.71430000000000005</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0.5857</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0.23330000000000001</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4.7999999999999996E-3</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7.0000000000000001E-3</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4.7999999999999996E-3</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0.90359999999999996</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0.43730000000000002</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0.84399999999999997</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0.54369999999999996</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0.82469999999999999</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0.66159999999999997</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0.97670000000000001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0.29089999999999999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0.76359999999999995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0.83640000000000003</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7jAz9u3BwyQRAxRw8NF0Uct/v1DioqGl4EAMGfbS8FLf/3NpD3vaa+TYMHG4O1QmgAOFATKoktU19O5aUtF4w==" saltValue="u8KCxJZS9qC4xXXLwiUp7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39</v>
      </c>
      <c r="B3" s="36"/>
      <c r="C3" s="36"/>
      <c r="D3" s="36"/>
      <c r="E3" s="36"/>
      <c r="F3" s="36"/>
      <c r="G3" s="36"/>
      <c r="H3" s="10"/>
      <c r="I3" s="10"/>
      <c r="J3" s="10"/>
    </row>
    <row r="4" spans="1:10" x14ac:dyDescent="0.2">
      <c r="A4" s="9" t="str">
        <f>VLOOKUP(A3,Data!A1:AQ88,2,FALSE)</f>
        <v>75 Calhoun St</v>
      </c>
    </row>
    <row r="5" spans="1:10" x14ac:dyDescent="0.2">
      <c r="A5" s="9" t="str">
        <f>VLOOKUP(A3,Data!A1:AQ88,3,FALSE)</f>
        <v>Charleston</v>
      </c>
      <c r="C5" s="12" t="str">
        <f>VLOOKUP(A3,Data!A1:AQ88,4,FALSE)</f>
        <v>SC</v>
      </c>
      <c r="D5" s="12">
        <f>VLOOKUP(A3,Data!A1:AQ88,5,FALSE)</f>
        <v>29401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0.54500000000000004</v>
      </c>
      <c r="E34" s="23"/>
      <c r="F34" s="23"/>
      <c r="G34" s="23"/>
      <c r="H34" s="23"/>
      <c r="I34" s="23"/>
      <c r="J34" s="23"/>
    </row>
    <row r="35" spans="1:10" ht="11.25" customHeight="1" x14ac:dyDescent="0.2">
      <c r="A35" s="19"/>
      <c r="B35" s="43" t="s">
        <v>466</v>
      </c>
      <c r="C35" s="56">
        <f>VLOOKUP(A3,Data!A1:AQ88,17,FALSE)</f>
        <v>0.3836</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0.15429999999999999</v>
      </c>
      <c r="E42" s="23"/>
      <c r="F42" s="23"/>
      <c r="G42" s="23"/>
      <c r="H42" s="23"/>
      <c r="I42" s="23"/>
      <c r="J42" s="23"/>
    </row>
    <row r="43" spans="1:10" ht="11.25" customHeight="1" x14ac:dyDescent="0.2">
      <c r="A43" s="19"/>
      <c r="B43" s="43" t="s">
        <v>466</v>
      </c>
      <c r="C43" s="56">
        <f>VLOOKUP(A3,Data!A1:AQ88,20,FALSE)</f>
        <v>0.15840000000000001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0.1011</v>
      </c>
      <c r="E50" s="23"/>
      <c r="F50" s="23"/>
      <c r="G50" s="23"/>
      <c r="H50" s="23"/>
      <c r="I50" s="23"/>
      <c r="J50" s="23"/>
    </row>
    <row r="51" spans="1:10" ht="11.25" customHeight="1" x14ac:dyDescent="0.2">
      <c r="A51" s="19"/>
      <c r="B51" s="43" t="s">
        <v>466</v>
      </c>
      <c r="C51" s="56">
        <f>VLOOKUP(A3,Data!A1:AQ88,23,FALSE)</f>
        <v>8.9300000000000004E-2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0.16489999999999999</v>
      </c>
      <c r="E58" s="23"/>
      <c r="F58" s="23"/>
      <c r="G58" s="23"/>
      <c r="H58" s="23"/>
      <c r="I58" s="23"/>
      <c r="J58" s="23"/>
    </row>
    <row r="59" spans="1:10" ht="11.25" customHeight="1" x14ac:dyDescent="0.2">
      <c r="A59" s="19"/>
      <c r="B59" s="43" t="s">
        <v>466</v>
      </c>
      <c r="C59" s="56">
        <f>VLOOKUP(A3,Data!A1:AQ88,26,FALSE)</f>
        <v>0.16309999999999999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8.7300000000000003E-2</v>
      </c>
      <c r="E66" s="23"/>
      <c r="F66" s="23"/>
      <c r="G66" s="23"/>
      <c r="H66" s="23"/>
      <c r="I66" s="23"/>
      <c r="J66" s="23"/>
    </row>
    <row r="67" spans="1:10" ht="11.25" customHeight="1" x14ac:dyDescent="0.2">
      <c r="A67" s="19"/>
      <c r="B67" s="43" t="s">
        <v>466</v>
      </c>
      <c r="C67" s="56">
        <f>VLOOKUP(A3,Data!A1:AQ88,29,FALSE)</f>
        <v>6.1199999999999997E-2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0.62990000000000002</v>
      </c>
      <c r="E74" s="23"/>
      <c r="F74" s="23"/>
      <c r="G74" s="23"/>
      <c r="H74" s="23"/>
      <c r="I74" s="23"/>
      <c r="J74" s="23"/>
    </row>
    <row r="75" spans="1:10" ht="11.25" customHeight="1" x14ac:dyDescent="0.2">
      <c r="A75" s="19"/>
      <c r="B75" s="43" t="s">
        <v>466</v>
      </c>
      <c r="C75" s="56">
        <f>VLOOKUP(A3,Data!A1:AQ88,32,FALSE)</f>
        <v>0.63560000000000005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8.0100000000000005E-2</v>
      </c>
      <c r="E90" s="23"/>
      <c r="F90" s="23"/>
      <c r="G90" s="23"/>
      <c r="H90" s="23"/>
      <c r="I90" s="23"/>
      <c r="J90" s="23"/>
    </row>
    <row r="91" spans="1:10" ht="11.25" customHeight="1" x14ac:dyDescent="0.2">
      <c r="A91" s="19"/>
      <c r="B91" s="43" t="s">
        <v>466</v>
      </c>
      <c r="C91" s="56">
        <f>VLOOKUP(A3,Data!A1:AQ88,38,FALSE)</f>
        <v>0.1411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0.20499999999999999</v>
      </c>
      <c r="E98" s="23"/>
      <c r="F98" s="23"/>
      <c r="G98" s="23"/>
      <c r="H98" s="23"/>
      <c r="I98" s="23"/>
      <c r="J98" s="23"/>
    </row>
    <row r="99" spans="1:10" ht="11.25" customHeight="1" x14ac:dyDescent="0.2">
      <c r="A99" s="19"/>
      <c r="B99" s="43" t="s">
        <v>466</v>
      </c>
      <c r="C99" s="56">
        <f>VLOOKUP(A3,Data!A1:AQ88,41,FALSE)</f>
        <v>0.30499999999999999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9.5</v>
      </c>
      <c r="C104" s="63">
        <f>VLOOKUP(A3,Data!A1:AQ88,42,FALSE)</f>
        <v>1</v>
      </c>
      <c r="D104" s="99">
        <f>SUM(A104:C104)</f>
        <v>27.5</v>
      </c>
      <c r="E104" s="63">
        <f>VLOOKUP(A3,Data!A1:AQ88,43,FALSE)</f>
        <v>40</v>
      </c>
      <c r="F104" s="33">
        <f>D104/E104</f>
        <v>0.6875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ikRF107lzey6VKed4LQsq3cYK3/gkPln2auV5de6JBb9Nnz/0LUnimRm4We/vCfbH4ea4qQSXMCJsJX8W8CyZg==" saltValue="hrydFdtDMj6m25dZF9irY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2023-09-06T13:27:56Z</dcterms:modified>
</cp:coreProperties>
</file>