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A23CA5F9-B944-40A8-925F-865952E11B85}" xr6:coauthVersionLast="47" xr6:coauthVersionMax="47" xr10:uidLastSave="{00000000-0000-0000-0000-000000000000}"/>
  <workbookProtection workbookAlgorithmName="SHA-512" workbookHashValue="GOSy+WCV2cjelD6uYbA+/r6aRo2iOXWEgblXzElsriCvMq4vh5t7yCwPGbAMdidRpsNZQARP5e4f+bJgXFxd+A==" workbookSaltValue="HwmkR18sprQ5S9VLTwnNC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<sst xmlns="http://schemas.openxmlformats.org/spreadsheetml/2006/main" count="2581" uniqueCount="605">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</sst>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0.66669999999999996</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0.77780000000000005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0.22220000000000001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0.66669999999999996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0.9375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0.96428571428571397</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0.15384615384615399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4.5454545454545497E-2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0.30769230769230799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0.15384615384615399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7.69230769230769E-2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0.40329670329670297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0.385795454545455</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0.54945054945054905</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0.18901098901098901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0.23749999999999999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0.256410256410256</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0.5887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0.1653</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0.1875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0.8125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4.0000000000000001E-3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0.1852</c:v>
                </c:pt>
                <c:pt idx="3">
                  <c:v>0.15379999999999999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0.8125</c:v>
                </c:pt>
                <c:pt idx="3">
                  <c:v>0.55559999999999998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0.22220000000000001</c:v>
                </c:pt>
                <c:pt idx="3">
                  <c:v>0.15379999999999999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0.68910000000000005</c:v>
                </c:pt>
                <c:pt idx="3">
                  <c:v>0.5887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1</c:v>
                </c:pt>
                <c:pt idx="3">
                  <c:v>0.1318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0.214</c:v>
                </c:pt>
                <c:pt idx="3">
                  <c:v>0.05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0.1071</c:v>
                </c:pt>
                <c:pt idx="3">
                  <c:v>8.6999999999999994E-2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6.9000000000000006E-2</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454</v>
      </c>
      <c r="B3" s="36"/>
      <c r="C3" s="36"/>
      <c r="D3" s="36"/>
      <c r="E3" s="36"/>
      <c r="F3" s="36"/>
      <c r="G3" s="36"/>
      <c r="H3" s="36"/>
      <c r="I3" s="36"/>
      <c r="J3" s="36"/>
      <c r="K3" s="36"/>
      <c r="L3" s="36"/>
      <c r="M3" s="36"/>
      <c r="N3" s="36"/>
      <c r="O3" s="10"/>
    </row>
    <row r="4" spans="1:20" s="9" customFormat="1" ht="11.25" x14ac:dyDescent="0.2">
      <c r="A4" s="9" t="str">
        <f>+VLOOKUP(A3,'Old Data'!A1:CM88,2,FALSE)</f>
        <v>P.O. Box 1252</v>
      </c>
      <c r="C4" s="12"/>
      <c r="E4" s="12"/>
      <c r="F4" s="12"/>
    </row>
    <row r="5" spans="1:20" s="9" customFormat="1" ht="11.25" x14ac:dyDescent="0.2">
      <c r="A5" s="9" t="str">
        <f>+VLOOKUP(A3,'Old Data'!A1:CM88,3,FALSE)</f>
        <v>Manning</v>
      </c>
      <c r="C5" s="12"/>
      <c r="E5" s="12"/>
      <c r="F5" s="12"/>
      <c r="G5" s="12" t="str">
        <f>+VLOOKUP(A3,'Old Data'!A1:CM88,4,FALSE)</f>
        <v>SC</v>
      </c>
      <c r="H5" s="12"/>
      <c r="I5" s="12">
        <f>+VLOOKUP(A3,'Old Data'!A1:CM88,5,FALSE)</f>
        <v>29102</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0.8125</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0.1875</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0.9375</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0.96428571428571397</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0.15384615384615399</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4.5454545454545497E-2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0.30769230769230799</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0.15384615384615399</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7.69230769230769E-2</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1</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0.40329670329670297</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0.385795454545455</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0.54945054945054905</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0.18901098901098901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0.23749999999999999</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0.256410256410256</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NA</v>
      </c>
      <c r="H92" s="66" t="s">
        <v>1</v>
      </c>
      <c r="I92" s="11" t="str">
        <f t="shared" ref="I92" si="1">IF(OR(G92="NA",G92="**"),"NA",IF(G92="No","Met",IF(G92="Yes","Not Met")))</f>
        <v>NA</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NA</v>
      </c>
      <c r="H95" s="66" t="s">
        <v>1</v>
      </c>
      <c r="I95" s="11" t="str">
        <f>IF(OR(G95="NA",G95="**"),"NA",IF(G95="No","Met",IF(G95="Yes","Not Met")))</f>
        <v>NA</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0.5887</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0.1653</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4.0000000000000001E-3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1</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1</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0.6</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0.66669999999999996</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0.77780000000000005</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0.22220000000000001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0.6</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0.66669999999999996</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1</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70X4IxTTZAuCWYyEalK5ARQw0fPV01VSxOk+l2242RVuYNMctK77MJiLsFC26ebSeo6GyKuwLLMDjX6C/N8vwQ==" saltValue="44KgbwhvuQZ3d7IX0xGFRg=="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454</v>
      </c>
      <c r="B3" s="36"/>
      <c r="C3" s="36"/>
      <c r="D3" s="36"/>
      <c r="E3" s="36"/>
      <c r="F3" s="36"/>
      <c r="G3" s="36"/>
      <c r="H3" s="10"/>
      <c r="I3" s="10"/>
      <c r="J3" s="10"/>
    </row>
    <row r="4" spans="1:10" x14ac:dyDescent="0.2">
      <c r="A4" s="9" t="str">
        <f>VLOOKUP(A3,Data!A1:AQ88,2,FALSE)</f>
        <v>P.O. Box 1252</v>
      </c>
    </row>
    <row r="5" spans="1:10" x14ac:dyDescent="0.2">
      <c r="A5" s="9" t="str">
        <f>VLOOKUP(A3,Data!A1:AQ88,3,FALSE)</f>
        <v>Manning</v>
      </c>
      <c r="C5" s="12" t="str">
        <f>VLOOKUP(A3,Data!A1:AQ88,4,FALSE)</f>
        <v>SC</v>
      </c>
      <c r="D5" s="12">
        <f>VLOOKUP(A3,Data!A1:AQ88,5,FALSE)</f>
        <v>29102</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0.8125</v>
      </c>
      <c r="E34" s="23"/>
      <c r="F34" s="23"/>
      <c r="G34" s="23"/>
      <c r="H34" s="23"/>
      <c r="I34" s="23"/>
      <c r="J34" s="23"/>
    </row>
    <row r="35" spans="1:10" ht="11.25" customHeight="1" x14ac:dyDescent="0.2">
      <c r="A35" s="19"/>
      <c r="B35" s="43" t="s">
        <v>466</v>
      </c>
      <c r="C35" s="56">
        <f>VLOOKUP(A3,Data!A1:AQ88,17,FALSE)</f>
        <v>0.55559999999999998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0.1852</v>
      </c>
      <c r="E42" s="23"/>
      <c r="F42" s="23"/>
      <c r="G42" s="23"/>
      <c r="H42" s="23"/>
      <c r="I42" s="23"/>
      <c r="J42" s="23"/>
    </row>
    <row r="43" spans="1:10" ht="11.25" customHeight="1" x14ac:dyDescent="0.2">
      <c r="A43" s="19"/>
      <c r="B43" s="43" t="s">
        <v>466</v>
      </c>
      <c r="C43" s="56">
        <f>VLOOKUP(A3,Data!A1:AQ88,20,FALSE)</f>
        <v>0.15379999999999999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0.1071</v>
      </c>
      <c r="E50" s="23"/>
      <c r="F50" s="23"/>
      <c r="G50" s="23"/>
      <c r="H50" s="23"/>
      <c r="I50" s="23"/>
      <c r="J50" s="23"/>
    </row>
    <row r="51" spans="1:10" ht="11.25" customHeight="1" x14ac:dyDescent="0.2">
      <c r="A51" s="19"/>
      <c r="B51" s="43" t="s">
        <v>466</v>
      </c>
      <c r="C51" s="56">
        <f>VLOOKUP(A3,Data!A1:AQ88,23,FALSE)</f>
        <v>8.6999999999999994E-2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0.22220000000000001</v>
      </c>
      <c r="E58" s="23"/>
      <c r="F58" s="23"/>
      <c r="G58" s="23"/>
      <c r="H58" s="23"/>
      <c r="I58" s="23"/>
      <c r="J58" s="23"/>
    </row>
    <row r="59" spans="1:10" ht="11.25" customHeight="1" x14ac:dyDescent="0.2">
      <c r="A59" s="19"/>
      <c r="B59" s="43" t="s">
        <v>466</v>
      </c>
      <c r="C59" s="56">
        <f>VLOOKUP(A3,Data!A1:AQ88,26,FALSE)</f>
        <v>0.15379999999999999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6.9000000000000006E-2</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0.68910000000000005</v>
      </c>
      <c r="E74" s="23"/>
      <c r="F74" s="23"/>
      <c r="G74" s="23"/>
      <c r="H74" s="23"/>
      <c r="I74" s="23"/>
      <c r="J74" s="23"/>
    </row>
    <row r="75" spans="1:10" ht="11.25" customHeight="1" x14ac:dyDescent="0.2">
      <c r="A75" s="19"/>
      <c r="B75" s="43" t="s">
        <v>466</v>
      </c>
      <c r="C75" s="56">
        <f>VLOOKUP(A3,Data!A1:AQ88,32,FALSE)</f>
        <v>0.5887</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1</v>
      </c>
      <c r="E90" s="23"/>
      <c r="F90" s="23"/>
      <c r="G90" s="23"/>
      <c r="H90" s="23"/>
      <c r="I90" s="23"/>
      <c r="J90" s="23"/>
    </row>
    <row r="91" spans="1:10" ht="11.25" customHeight="1" x14ac:dyDescent="0.2">
      <c r="A91" s="19"/>
      <c r="B91" s="43" t="s">
        <v>466</v>
      </c>
      <c r="C91" s="56">
        <f>VLOOKUP(A3,Data!A1:AQ88,38,FALSE)</f>
        <v>0.1318</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0.214</v>
      </c>
      <c r="E98" s="23"/>
      <c r="F98" s="23"/>
      <c r="G98" s="23"/>
      <c r="H98" s="23"/>
      <c r="I98" s="23"/>
      <c r="J98" s="23"/>
    </row>
    <row r="99" spans="1:10" ht="11.25" customHeight="1" x14ac:dyDescent="0.2">
      <c r="A99" s="19"/>
      <c r="B99" s="43" t="s">
        <v>466</v>
      </c>
      <c r="C99" s="56">
        <f>VLOOKUP(A3,Data!A1:AQ88,41,FALSE)</f>
        <v>0.05</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7</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7</v>
      </c>
      <c r="C104" s="63">
        <f>VLOOKUP(A3,Data!A1:AQ88,42,FALSE)</f>
        <v>1</v>
      </c>
      <c r="D104" s="99">
        <f>SUM(A104:C104)</f>
        <v>25</v>
      </c>
      <c r="E104" s="63">
        <f>VLOOKUP(A3,Data!A1:AQ88,43,FALSE)</f>
        <v>40</v>
      </c>
      <c r="F104" s="33">
        <f>D104/E104</f>
        <v>0.625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KMBPOn6RSZBpO+GNClgNfoyXN83ZC+8tQOWhKTQKW/uvunUX9BYq6Xb7XSd6R5fc0Kh82ADSRaddZOGOI5Ylng==" saltValue="wGEmD7HfigpNFd+EyLZqh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2023-09-06T13:28:03Z</dcterms:modified>
</cp:coreProperties>
</file>