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50F64044-F3AD-4CD1-9F58-64CED8CB8D1E}" xr6:coauthVersionLast="47" xr6:coauthVersionMax="47" xr10:uidLastSave="{00000000-0000-0000-0000-000000000000}"/>
  <workbookProtection workbookAlgorithmName="SHA-512" workbookHashValue="b9eiVA1UKJeCmVpWia34+cvEl+l9yo/MwooQtZcCLG4srdCeZEKf3SV02PJXJmUzttHRw5px8VASF4ESJIHQSA==" workbookSaltValue="sYXYUkH6gDKTwPKVTohuh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<sst xmlns="http://schemas.openxmlformats.org/spreadsheetml/2006/main" count="2581" uniqueCount="605">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</sst>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0.66669999999999996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0.32140000000000002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0.32140000000000002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0.42859999999999998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0.90909090909090895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0.85294117647058798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0.34615384615384598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0.28000000000000003</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0.78569999999999995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0.75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0.75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0.25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0.26938775510204099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0.23529411764705899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0.40862322390984801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0.148606811145511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0.1429</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0.22354609929078001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0.80620000000000003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9.2299999999999993E-2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0.4</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1.8499999999999999E-2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0.1071</c:v>
                </c:pt>
                <c:pt idx="3">
                  <c:v>9.0899999999999995E-2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c:v>
                </c:pt>
                <c:pt idx="3">
                  <c:v>0.42859999999999998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0.17860000000000001</c:v>
                </c:pt>
                <c:pt idx="3">
                  <c:v>0.13639999999999999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0.77739999999999998</c:v>
                </c:pt>
                <c:pt idx="3">
                  <c:v>0.80620000000000003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2.9000000000000001E-2</c:v>
                </c:pt>
                <c:pt idx="3">
                  <c:v>6.1199999999999997E-2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5.2999999999999999E-2</c:v>
                </c:pt>
                <c:pt idx="3">
                  <c:v>7.6999999999999999E-2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0.12</c:v>
                </c:pt>
                <c:pt idx="3">
                  <c:v>3.6999999999999998E-2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0.1429</c:v>
                </c:pt>
                <c:pt idx="3">
                  <c:v>3.6999999999999998E-2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48</v>
      </c>
      <c r="B3" s="36"/>
      <c r="C3" s="36"/>
      <c r="D3" s="36"/>
      <c r="E3" s="36"/>
      <c r="F3" s="36"/>
      <c r="G3" s="36"/>
      <c r="H3" s="36"/>
      <c r="I3" s="36"/>
      <c r="J3" s="36"/>
      <c r="K3" s="36"/>
      <c r="L3" s="36"/>
      <c r="M3" s="36"/>
      <c r="N3" s="36"/>
      <c r="O3" s="10"/>
    </row>
    <row r="4" spans="1:20" s="9" customFormat="1" ht="11.25" x14ac:dyDescent="0.2">
      <c r="A4" s="9" t="str">
        <f>+VLOOKUP(A3,'Old Data'!A1:CM88,2,FALSE)</f>
        <v>1738 Hwy 301 North</v>
      </c>
      <c r="C4" s="12"/>
      <c r="E4" s="12"/>
      <c r="F4" s="12"/>
    </row>
    <row r="5" spans="1:20" s="9" customFormat="1" ht="11.25" x14ac:dyDescent="0.2">
      <c r="A5" s="9" t="str">
        <f>+VLOOKUP(A3,'Old Data'!A1:CM88,3,FALSE)</f>
        <v>Dillon</v>
      </c>
      <c r="C5" s="12"/>
      <c r="E5" s="12"/>
      <c r="F5" s="12"/>
      <c r="G5" s="12" t="str">
        <f>+VLOOKUP(A3,'Old Data'!A1:CM88,4,FALSE)</f>
        <v>SC</v>
      </c>
      <c r="H5" s="12"/>
      <c r="I5" s="12">
        <f>+VLOOKUP(A3,'Old Data'!A1:CM88,5,FALSE)</f>
        <v>29536</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0.5</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0.90909090909090895</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0.85294117647058798</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0.34615384615384598</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0.28000000000000003</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1</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0.75</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0.75</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1</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0.25</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0.26938775510204099</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0.23529411764705899</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0.40862322390984801</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0.148606811145511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0.22354609929078001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0.80620000000000003</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9.2299999999999993E-2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1.8499999999999999E-2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0.66669999999999996</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0.78569999999999995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0.1429</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0.32140000000000002</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0.32140000000000002</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0.42859999999999998</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0.4</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o+7SwJbpw2XCYFb8oz2pM3MUbqNSXwSwmRWW23+26gDCmgqTmmFeqiN/EHxBggYxuwaoMYIvRbAemqXRc+0IYA==" saltValue="4HJzPjR1laj1e2g3Inu1U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v>
      </c>
      <c r="B3" s="36"/>
      <c r="C3" s="36"/>
      <c r="D3" s="36"/>
      <c r="E3" s="36"/>
      <c r="F3" s="36"/>
      <c r="G3" s="36"/>
      <c r="H3" s="10"/>
      <c r="I3" s="10"/>
      <c r="J3" s="10"/>
    </row>
    <row r="4" spans="1:10" x14ac:dyDescent="0.2">
      <c r="A4" s="9" t="str">
        <f>VLOOKUP(A3,Data!A1:AQ88,2,FALSE)</f>
        <v>1738 Hwy 301 North</v>
      </c>
    </row>
    <row r="5" spans="1:10" x14ac:dyDescent="0.2">
      <c r="A5" s="9" t="str">
        <f>VLOOKUP(A3,Data!A1:AQ88,3,FALSE)</f>
        <v>Dillon</v>
      </c>
      <c r="C5" s="12" t="str">
        <f>VLOOKUP(A3,Data!A1:AQ88,4,FALSE)</f>
        <v>SC</v>
      </c>
      <c r="D5" s="12">
        <f>VLOOKUP(A3,Data!A1:AQ88,5,FALSE)</f>
        <v>29536</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v>
      </c>
      <c r="E34" s="23"/>
      <c r="F34" s="23"/>
      <c r="G34" s="23"/>
      <c r="H34" s="23"/>
      <c r="I34" s="23"/>
      <c r="J34" s="23"/>
    </row>
    <row r="35" spans="1:10" ht="11.25" customHeight="1" x14ac:dyDescent="0.2">
      <c r="A35" s="19"/>
      <c r="B35" s="43" t="s">
        <v>466</v>
      </c>
      <c r="C35" s="56">
        <f>VLOOKUP(A3,Data!A1:AQ88,17,FALSE)</f>
        <v>0.42859999999999998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0.1071</v>
      </c>
      <c r="E42" s="23"/>
      <c r="F42" s="23"/>
      <c r="G42" s="23"/>
      <c r="H42" s="23"/>
      <c r="I42" s="23"/>
      <c r="J42" s="23"/>
    </row>
    <row r="43" spans="1:10" ht="11.25" customHeight="1" x14ac:dyDescent="0.2">
      <c r="A43" s="19"/>
      <c r="B43" s="43" t="s">
        <v>466</v>
      </c>
      <c r="C43" s="56">
        <f>VLOOKUP(A3,Data!A1:AQ88,20,FALSE)</f>
        <v>9.0899999999999995E-2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0.12</v>
      </c>
      <c r="E50" s="23"/>
      <c r="F50" s="23"/>
      <c r="G50" s="23"/>
      <c r="H50" s="23"/>
      <c r="I50" s="23"/>
      <c r="J50" s="23"/>
    </row>
    <row r="51" spans="1:10" ht="11.25" customHeight="1" x14ac:dyDescent="0.2">
      <c r="A51" s="19"/>
      <c r="B51" s="43" t="s">
        <v>466</v>
      </c>
      <c r="C51" s="56">
        <f>VLOOKUP(A3,Data!A1:AQ88,23,FALSE)</f>
        <v>3.6999999999999998E-2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0.17860000000000001</v>
      </c>
      <c r="E58" s="23"/>
      <c r="F58" s="23"/>
      <c r="G58" s="23"/>
      <c r="H58" s="23"/>
      <c r="I58" s="23"/>
      <c r="J58" s="23"/>
    </row>
    <row r="59" spans="1:10" ht="11.25" customHeight="1" x14ac:dyDescent="0.2">
      <c r="A59" s="19"/>
      <c r="B59" s="43" t="s">
        <v>466</v>
      </c>
      <c r="C59" s="56">
        <f>VLOOKUP(A3,Data!A1:AQ88,26,FALSE)</f>
        <v>0.13639999999999999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0.1429</v>
      </c>
      <c r="E66" s="23"/>
      <c r="F66" s="23"/>
      <c r="G66" s="23"/>
      <c r="H66" s="23"/>
      <c r="I66" s="23"/>
      <c r="J66" s="23"/>
    </row>
    <row r="67" spans="1:10" ht="11.25" customHeight="1" x14ac:dyDescent="0.2">
      <c r="A67" s="19"/>
      <c r="B67" s="43" t="s">
        <v>466</v>
      </c>
      <c r="C67" s="56">
        <f>VLOOKUP(A3,Data!A1:AQ88,29,FALSE)</f>
        <v>3.6999999999999998E-2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0.77739999999999998</v>
      </c>
      <c r="E74" s="23"/>
      <c r="F74" s="23"/>
      <c r="G74" s="23"/>
      <c r="H74" s="23"/>
      <c r="I74" s="23"/>
      <c r="J74" s="23"/>
    </row>
    <row r="75" spans="1:10" ht="11.25" customHeight="1" x14ac:dyDescent="0.2">
      <c r="A75" s="19"/>
      <c r="B75" s="43" t="s">
        <v>466</v>
      </c>
      <c r="C75" s="56">
        <f>VLOOKUP(A3,Data!A1:AQ88,32,FALSE)</f>
        <v>0.80620000000000003</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2.9000000000000001E-2</v>
      </c>
      <c r="E90" s="23"/>
      <c r="F90" s="23"/>
      <c r="G90" s="23"/>
      <c r="H90" s="23"/>
      <c r="I90" s="23"/>
      <c r="J90" s="23"/>
    </row>
    <row r="91" spans="1:10" ht="11.25" customHeight="1" x14ac:dyDescent="0.2">
      <c r="A91" s="19"/>
      <c r="B91" s="43" t="s">
        <v>466</v>
      </c>
      <c r="C91" s="56">
        <f>VLOOKUP(A3,Data!A1:AQ88,38,FALSE)</f>
        <v>6.1199999999999997E-2</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5.2999999999999999E-2</v>
      </c>
      <c r="E98" s="23"/>
      <c r="F98" s="23"/>
      <c r="G98" s="23"/>
      <c r="H98" s="23"/>
      <c r="I98" s="23"/>
      <c r="J98" s="23"/>
    </row>
    <row r="99" spans="1:10" ht="11.25" customHeight="1" x14ac:dyDescent="0.2">
      <c r="A99" s="19"/>
      <c r="B99" s="43" t="s">
        <v>466</v>
      </c>
      <c r="C99" s="56">
        <f>VLOOKUP(A3,Data!A1:AQ88,41,FALSE)</f>
        <v>7.6999999999999999E-2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10</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10</v>
      </c>
      <c r="C104" s="63">
        <f>VLOOKUP(A3,Data!A1:AQ88,42,FALSE)</f>
        <v>1</v>
      </c>
      <c r="D104" s="99">
        <f>SUM(A104:C104)</f>
        <v>29</v>
      </c>
      <c r="E104" s="63">
        <f>VLOOKUP(A3,Data!A1:AQ88,43,FALSE)</f>
        <v>40</v>
      </c>
      <c r="F104" s="33">
        <f>D104/E104</f>
        <v>0.72499999999999998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ODwV96BlQDiasRVuEu7sWeTNuMQKahJU8VcqjGsoK4Q/0FAJN5dQ4qkRWmsuwrAiegfpvnwwI2fBYsILAzDfog==" saltValue="j3tiIcyja9bgz15gSyHhN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2023-09-06T13:28:08Z</dcterms:modified>
</cp:coreProperties>
</file>