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63AECB0A-57D4-4192-890E-7F0ED547B1BB}" xr6:coauthVersionLast="47" xr6:coauthVersionMax="47" xr10:uidLastSave="{00000000-0000-0000-0000-000000000000}"/>
  <workbookProtection workbookAlgorithmName="SHA-512" workbookHashValue="aPUet0q2S16KYopeWd1XevvkehJCv3JuNf2lU9WBwsVgVLo9kjx1mGSHeAwlPY5pgmNIZwSY9BLkFgNMzwgNlw==" workbookSaltValue="6UFeZGiuUR1GXKGZf5ELs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<sst xmlns="http://schemas.openxmlformats.org/spreadsheetml/2006/main" count="2581" uniqueCount="605">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</sst>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0.4783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0.83330000000000004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0.56520000000000004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0.83330000000000004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0.77780000000000005</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0.6522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0.133333333333333</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7.4074074074074098E-2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5.2631578947368397E-2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0.25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0.23875968992248101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0.358996792067658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0.57058823529411795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0.17906976744186001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0.22440944881889799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0.625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0.214035087719298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0.58360000000000001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0.16389999999999999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0.98040000000000005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0.31819999999999998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0.54549999999999998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6.6E-3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0.17649999999999999</c:v>
                </c:pt>
                <c:pt idx="3">
                  <c:v>0.1333</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0.54549999999999998</c:v>
                </c:pt>
                <c:pt idx="3">
                  <c:v>0.41670000000000001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5.8799999999999998E-2</c:v>
                </c:pt>
                <c:pt idx="3">
                  <c:v>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0.61360000000000003</c:v>
                </c:pt>
                <c:pt idx="3">
                  <c:v>0.58360000000000001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6.1899999999999997E-2</c:v>
                </c:pt>
                <c:pt idx="3">
                  <c:v>0.61109999999999998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0.27600000000000002</c:v>
                </c:pt>
                <c:pt idx="3">
                  <c:v>0.29199999999999998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5.5599999999999997E-2</c:v>
                </c:pt>
                <c:pt idx="3">
                  <c:v>7.1400000000000005E-2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5.5599999999999997E-2</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51</v>
      </c>
      <c r="B3" s="36"/>
      <c r="C3" s="36"/>
      <c r="D3" s="36"/>
      <c r="E3" s="36"/>
      <c r="F3" s="36"/>
      <c r="G3" s="36"/>
      <c r="H3" s="36"/>
      <c r="I3" s="36"/>
      <c r="J3" s="36"/>
      <c r="K3" s="36"/>
      <c r="L3" s="36"/>
      <c r="M3" s="36"/>
      <c r="N3" s="36"/>
      <c r="O3" s="10"/>
    </row>
    <row r="4" spans="1:20" s="9" customFormat="1" ht="11.25" x14ac:dyDescent="0.2">
      <c r="A4" s="9" t="str">
        <f>+VLOOKUP(A3,'Old Data'!A1:CM88,2,FALSE)</f>
        <v>3 Par Drive</v>
      </c>
      <c r="C4" s="12"/>
      <c r="E4" s="12"/>
      <c r="F4" s="12"/>
    </row>
    <row r="5" spans="1:20" s="9" customFormat="1" ht="11.25" x14ac:dyDescent="0.2">
      <c r="A5" s="9" t="str">
        <f>+VLOOKUP(A3,'Old Data'!A1:CM88,3,FALSE)</f>
        <v>Johnston</v>
      </c>
      <c r="C5" s="12"/>
      <c r="E5" s="12"/>
      <c r="F5" s="12"/>
      <c r="G5" s="12" t="str">
        <f>+VLOOKUP(A3,'Old Data'!A1:CM88,4,FALSE)</f>
        <v>SC</v>
      </c>
      <c r="H5" s="12"/>
      <c r="I5" s="12">
        <f>+VLOOKUP(A3,'Old Data'!A1:CM88,5,FALSE)</f>
        <v>29824</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0.54549999999999998</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0.31819999999999998</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0.133333333333333</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7.4074074074074098E-2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5.2631578947368397E-2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0.23875968992248101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0.358996792067658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0.57058823529411795</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0.17906976744186001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0.22440944881889799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0.214035087719298</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Yes</v>
      </c>
      <c r="H92" s="66" t="s">
        <v>1</v>
      </c>
      <c r="I92" s="11" t="str">
        <f t="shared" ref="I92" si="1">IF(OR(G92="NA",G92="**"),"NA",IF(G92="No","Met",IF(G92="Yes","Not Met")))</f>
        <v>Not 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0.58360000000000001</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0.16389999999999999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6.6E-3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0.77780000000000005</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0.25</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0.625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0.95</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0.4783</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0.83330000000000004</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0.56520000000000004</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0.83330000000000004</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0.6522</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0.98040000000000005</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0.875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0.875</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YQrC9ktxA4ITsdCN9YYFZQ0WxR26rPj17pLWbhdHTiiT60JlwQ1qA/rVrJsSGV/A881MF5B+JDAc3xJC8qzpYg==" saltValue="KMCkvOucZq4J/9bhM//pn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51</v>
      </c>
      <c r="B3" s="36"/>
      <c r="C3" s="36"/>
      <c r="D3" s="36"/>
      <c r="E3" s="36"/>
      <c r="F3" s="36"/>
      <c r="G3" s="36"/>
      <c r="H3" s="10"/>
      <c r="I3" s="10"/>
      <c r="J3" s="10"/>
    </row>
    <row r="4" spans="1:10" x14ac:dyDescent="0.2">
      <c r="A4" s="9" t="str">
        <f>VLOOKUP(A3,Data!A1:AQ88,2,FALSE)</f>
        <v>3 Par Drive</v>
      </c>
    </row>
    <row r="5" spans="1:10" x14ac:dyDescent="0.2">
      <c r="A5" s="9" t="str">
        <f>VLOOKUP(A3,Data!A1:AQ88,3,FALSE)</f>
        <v>Johnston</v>
      </c>
      <c r="C5" s="12" t="str">
        <f>VLOOKUP(A3,Data!A1:AQ88,4,FALSE)</f>
        <v>SC</v>
      </c>
      <c r="D5" s="12">
        <f>VLOOKUP(A3,Data!A1:AQ88,5,FALSE)</f>
        <v>29824</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0.54549999999999998</v>
      </c>
      <c r="E34" s="23"/>
      <c r="F34" s="23"/>
      <c r="G34" s="23"/>
      <c r="H34" s="23"/>
      <c r="I34" s="23"/>
      <c r="J34" s="23"/>
    </row>
    <row r="35" spans="1:10" ht="11.25" customHeight="1" x14ac:dyDescent="0.2">
      <c r="A35" s="19"/>
      <c r="B35" s="43" t="s">
        <v>466</v>
      </c>
      <c r="C35" s="56">
        <f>VLOOKUP(A3,Data!A1:AQ88,17,FALSE)</f>
        <v>0.41670000000000001</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0.17649999999999999</v>
      </c>
      <c r="E42" s="23"/>
      <c r="F42" s="23"/>
      <c r="G42" s="23"/>
      <c r="H42" s="23"/>
      <c r="I42" s="23"/>
      <c r="J42" s="23"/>
    </row>
    <row r="43" spans="1:10" ht="11.25" customHeight="1" x14ac:dyDescent="0.2">
      <c r="A43" s="19"/>
      <c r="B43" s="43" t="s">
        <v>466</v>
      </c>
      <c r="C43" s="56">
        <f>VLOOKUP(A3,Data!A1:AQ88,20,FALSE)</f>
        <v>0.1333</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5.5599999999999997E-2</v>
      </c>
      <c r="E50" s="23"/>
      <c r="F50" s="23"/>
      <c r="G50" s="23"/>
      <c r="H50" s="23"/>
      <c r="I50" s="23"/>
      <c r="J50" s="23"/>
    </row>
    <row r="51" spans="1:10" ht="11.25" customHeight="1" x14ac:dyDescent="0.2">
      <c r="A51" s="19"/>
      <c r="B51" s="43" t="s">
        <v>466</v>
      </c>
      <c r="C51" s="56">
        <f>VLOOKUP(A3,Data!A1:AQ88,23,FALSE)</f>
        <v>7.1400000000000005E-2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5.8799999999999998E-2</v>
      </c>
      <c r="E58" s="23"/>
      <c r="F58" s="23"/>
      <c r="G58" s="23"/>
      <c r="H58" s="23"/>
      <c r="I58" s="23"/>
      <c r="J58" s="23"/>
    </row>
    <row r="59" spans="1:10" ht="11.25" customHeight="1" x14ac:dyDescent="0.2">
      <c r="A59" s="19"/>
      <c r="B59" s="43" t="s">
        <v>466</v>
      </c>
      <c r="C59" s="56">
        <f>VLOOKUP(A3,Data!A1:AQ88,26,FALSE)</f>
        <v>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5.5599999999999997E-2</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0.61360000000000003</v>
      </c>
      <c r="E74" s="23"/>
      <c r="F74" s="23"/>
      <c r="G74" s="23"/>
      <c r="H74" s="23"/>
      <c r="I74" s="23"/>
      <c r="J74" s="23"/>
    </row>
    <row r="75" spans="1:10" ht="11.25" customHeight="1" x14ac:dyDescent="0.2">
      <c r="A75" s="19"/>
      <c r="B75" s="43" t="s">
        <v>466</v>
      </c>
      <c r="C75" s="56">
        <f>VLOOKUP(A3,Data!A1:AQ88,32,FALSE)</f>
        <v>0.58360000000000001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6.1899999999999997E-2</v>
      </c>
      <c r="E90" s="23"/>
      <c r="F90" s="23"/>
      <c r="G90" s="23"/>
      <c r="H90" s="23"/>
      <c r="I90" s="23"/>
      <c r="J90" s="23"/>
    </row>
    <row r="91" spans="1:10" ht="11.25" customHeight="1" x14ac:dyDescent="0.2">
      <c r="A91" s="19"/>
      <c r="B91" s="43" t="s">
        <v>466</v>
      </c>
      <c r="C91" s="56">
        <f>VLOOKUP(A3,Data!A1:AQ88,38,FALSE)</f>
        <v>0.61109999999999998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0.27600000000000002</v>
      </c>
      <c r="E98" s="23"/>
      <c r="F98" s="23"/>
      <c r="G98" s="23"/>
      <c r="H98" s="23"/>
      <c r="I98" s="23"/>
      <c r="J98" s="23"/>
    </row>
    <row r="99" spans="1:10" ht="11.25" customHeight="1" x14ac:dyDescent="0.2">
      <c r="A99" s="19"/>
      <c r="B99" s="43" t="s">
        <v>466</v>
      </c>
      <c r="C99" s="56">
        <f>VLOOKUP(A3,Data!A1:AQ88,41,FALSE)</f>
        <v>0.29199999999999998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5</v>
      </c>
      <c r="C104" s="63">
        <f>VLOOKUP(A3,Data!A1:AQ88,42,FALSE)</f>
        <v>1</v>
      </c>
      <c r="D104" s="99">
        <f>SUM(A104:C104)</f>
        <v>23</v>
      </c>
      <c r="E104" s="63">
        <f>VLOOKUP(A3,Data!A1:AQ88,43,FALSE)</f>
        <v>40</v>
      </c>
      <c r="F104" s="33">
        <f>D104/E104</f>
        <v>0.57499999999999996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RGJZ6LVaTKlBSfY7PZVCsB+tWckuqJ5OGvC0syp4fAmkyINNi0+hqcieAxIj1JoNUZVTfEZNhzc+UGjd4SdA1w==" saltValue="1FLoHssQ0+nPIGja5708L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2023-09-06T13:28:11Z</dcterms:modified>
</cp:coreProperties>
</file>