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C4BA0642-5568-49AE-A50F-786F0FA2F40A}" xr6:coauthVersionLast="47" xr6:coauthVersionMax="47" xr10:uidLastSave="{00000000-0000-0000-0000-000000000000}"/>
  <workbookProtection workbookAlgorithmName="SHA-512" workbookHashValue="1YOd6uPYVhjslZk0twF37Mf0KUPAJfNyWF7NOJpqSMAw+NU7FUX7GCFI6i8/9g7llSRJR/z73ZZBFOItXATmOw==" workbookSaltValue="YxC4BovzGXEgi070SykhEA=="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<sst xmlns="http://schemas.openxmlformats.org/spreadsheetml/2006/main" count="2581" uniqueCount="605">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</sst>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0.84619999999999995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0.94589999999999996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0.74360000000000004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0.6</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0.94869999999999999</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0.90476190476190499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0.90476190476190499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0.94736842105263197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5.8823529411764698E-2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0.266666666666667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0.114285714285714</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0.41176470588235298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0.18179999999999999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0.207185628742515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0.21390374331550799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0.47664884135472402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0.16116338751069301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0.123376623376623</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0.2727</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0.11764705882352899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0.67300000000000004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0.22889999999999999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0.5</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0.47060000000000002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0.52939999999999998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8.2000000000000007E-3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c:v>
                </c:pt>
                <c:pt idx="3">
                  <c:v>0.19439999999999999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0.52939999999999998</c:v>
                </c:pt>
                <c:pt idx="3">
                  <c:v>0.52939999999999998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5.7099999999999998E-2</c:v>
                </c:pt>
                <c:pt idx="3">
                  <c:v>0.1111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0.66759999999999997</c:v>
                </c:pt>
                <c:pt idx="3">
                  <c:v>0.67300000000000004</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5.1799999999999999E-2</c:v>
                </c:pt>
                <c:pt idx="3">
                  <c:v>0.2208</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0.15</c:v>
                </c:pt>
                <c:pt idx="3">
                  <c:v>0.28000000000000003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0.1176</c:v>
                </c:pt>
                <c:pt idx="3">
                  <c:v>0.1053</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6.25E-2</c:v>
                </c:pt>
                <c:pt idx="3">
                  <c:v>0.1053</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52</v>
      </c>
      <c r="B3" s="36"/>
      <c r="C3" s="36"/>
      <c r="D3" s="36"/>
      <c r="E3" s="36"/>
      <c r="F3" s="36"/>
      <c r="G3" s="36"/>
      <c r="H3" s="36"/>
      <c r="I3" s="36"/>
      <c r="J3" s="36"/>
      <c r="K3" s="36"/>
      <c r="L3" s="36"/>
      <c r="M3" s="36"/>
      <c r="N3" s="36"/>
      <c r="O3" s="10"/>
    </row>
    <row r="4" spans="1:20" s="9" customFormat="1" ht="11.25" x14ac:dyDescent="0.2">
      <c r="A4" s="9" t="str">
        <f>+VLOOKUP(A3,'Old Data'!A1:CM88,2,FALSE)</f>
        <v>PO Drawer 622</v>
      </c>
      <c r="C4" s="12"/>
      <c r="E4" s="12"/>
      <c r="F4" s="12"/>
    </row>
    <row r="5" spans="1:20" s="9" customFormat="1" ht="11.25" x14ac:dyDescent="0.2">
      <c r="A5" s="9" t="str">
        <f>+VLOOKUP(A3,'Old Data'!A1:CM88,3,FALSE)</f>
        <v>Winnsboro</v>
      </c>
      <c r="C5" s="12"/>
      <c r="E5" s="12"/>
      <c r="F5" s="12"/>
      <c r="G5" s="12" t="str">
        <f>+VLOOKUP(A3,'Old Data'!A1:CM88,4,FALSE)</f>
        <v>SC</v>
      </c>
      <c r="H5" s="12"/>
      <c r="I5" s="12">
        <f>+VLOOKUP(A3,'Old Data'!A1:CM88,5,FALSE)</f>
        <v>29180</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0.52939999999999998</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0.47060000000000002</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0.90476190476190499</v>
      </c>
      <c r="H22" s="66" t="s">
        <v>1</v>
      </c>
      <c r="I22" s="11" t="str">
        <f>IF(OR(G22="NA",G22="**"),"NA",IF(G22&lt;C22,"Not Met","Met"))</f>
        <v>Not 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0.90476190476190499</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0.94736842105263197</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5.8823529411764698E-2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0.266666666666667</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0.114285714285714</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0.41176470588235298</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1</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0.207185628742515</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0.21390374331550799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0.47664884135472402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0.16116338751069301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0.123376623376623</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0.11764705882352899</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0.67300000000000004</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0.22889999999999999</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8.2000000000000007E-3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0.6</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0.18179999999999999</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0.2727</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0.84619999999999995</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0.94589999999999996</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0.74360000000000004</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0.94869999999999999</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0.5</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vH0RCSjuEac1IviNdUB5CvUndkBu0Go/BdhhMJy7ZkPLYD89OoIsHLX1/+uzJjmSthf9DTuRMtCisqKWIO8MMQ==" saltValue="KstmT5LwkF72vOeCMxnol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52</v>
      </c>
      <c r="B3" s="36"/>
      <c r="C3" s="36"/>
      <c r="D3" s="36"/>
      <c r="E3" s="36"/>
      <c r="F3" s="36"/>
      <c r="G3" s="36"/>
      <c r="H3" s="10"/>
      <c r="I3" s="10"/>
      <c r="J3" s="10"/>
    </row>
    <row r="4" spans="1:10" x14ac:dyDescent="0.2">
      <c r="A4" s="9" t="str">
        <f>VLOOKUP(A3,Data!A1:AQ88,2,FALSE)</f>
        <v>PO Drawer 622</v>
      </c>
    </row>
    <row r="5" spans="1:10" x14ac:dyDescent="0.2">
      <c r="A5" s="9" t="str">
        <f>VLOOKUP(A3,Data!A1:AQ88,3,FALSE)</f>
        <v>Winnsboro</v>
      </c>
      <c r="C5" s="12" t="str">
        <f>VLOOKUP(A3,Data!A1:AQ88,4,FALSE)</f>
        <v>SC</v>
      </c>
      <c r="D5" s="12">
        <f>VLOOKUP(A3,Data!A1:AQ88,5,FALSE)</f>
        <v>29180</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0.52939999999999998</v>
      </c>
      <c r="E34" s="23"/>
      <c r="F34" s="23"/>
      <c r="G34" s="23"/>
      <c r="H34" s="23"/>
      <c r="I34" s="23"/>
      <c r="J34" s="23"/>
    </row>
    <row r="35" spans="1:10" ht="11.25" customHeight="1" x14ac:dyDescent="0.2">
      <c r="A35" s="19"/>
      <c r="B35" s="43" t="s">
        <v>466</v>
      </c>
      <c r="C35" s="56">
        <f>VLOOKUP(A3,Data!A1:AQ88,17,FALSE)</f>
        <v>0.52939999999999998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v>
      </c>
      <c r="E42" s="23"/>
      <c r="F42" s="23"/>
      <c r="G42" s="23"/>
      <c r="H42" s="23"/>
      <c r="I42" s="23"/>
      <c r="J42" s="23"/>
    </row>
    <row r="43" spans="1:10" ht="11.25" customHeight="1" x14ac:dyDescent="0.2">
      <c r="A43" s="19"/>
      <c r="B43" s="43" t="s">
        <v>466</v>
      </c>
      <c r="C43" s="56">
        <f>VLOOKUP(A3,Data!A1:AQ88,20,FALSE)</f>
        <v>0.19439999999999999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0.1176</v>
      </c>
      <c r="E50" s="23"/>
      <c r="F50" s="23"/>
      <c r="G50" s="23"/>
      <c r="H50" s="23"/>
      <c r="I50" s="23"/>
      <c r="J50" s="23"/>
    </row>
    <row r="51" spans="1:10" ht="11.25" customHeight="1" x14ac:dyDescent="0.2">
      <c r="A51" s="19"/>
      <c r="B51" s="43" t="s">
        <v>466</v>
      </c>
      <c r="C51" s="56">
        <f>VLOOKUP(A3,Data!A1:AQ88,23,FALSE)</f>
        <v>0.1053</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5.7099999999999998E-2</v>
      </c>
      <c r="E58" s="23"/>
      <c r="F58" s="23"/>
      <c r="G58" s="23"/>
      <c r="H58" s="23"/>
      <c r="I58" s="23"/>
      <c r="J58" s="23"/>
    </row>
    <row r="59" spans="1:10" ht="11.25" customHeight="1" x14ac:dyDescent="0.2">
      <c r="A59" s="19"/>
      <c r="B59" s="43" t="s">
        <v>466</v>
      </c>
      <c r="C59" s="56">
        <f>VLOOKUP(A3,Data!A1:AQ88,26,FALSE)</f>
        <v>0.1111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6.25E-2</v>
      </c>
      <c r="E66" s="23"/>
      <c r="F66" s="23"/>
      <c r="G66" s="23"/>
      <c r="H66" s="23"/>
      <c r="I66" s="23"/>
      <c r="J66" s="23"/>
    </row>
    <row r="67" spans="1:10" ht="11.25" customHeight="1" x14ac:dyDescent="0.2">
      <c r="A67" s="19"/>
      <c r="B67" s="43" t="s">
        <v>466</v>
      </c>
      <c r="C67" s="56">
        <f>VLOOKUP(A3,Data!A1:AQ88,29,FALSE)</f>
        <v>0.1053</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0.66759999999999997</v>
      </c>
      <c r="E74" s="23"/>
      <c r="F74" s="23"/>
      <c r="G74" s="23"/>
      <c r="H74" s="23"/>
      <c r="I74" s="23"/>
      <c r="J74" s="23"/>
    </row>
    <row r="75" spans="1:10" ht="11.25" customHeight="1" x14ac:dyDescent="0.2">
      <c r="A75" s="19"/>
      <c r="B75" s="43" t="s">
        <v>466</v>
      </c>
      <c r="C75" s="56">
        <f>VLOOKUP(A3,Data!A1:AQ88,32,FALSE)</f>
        <v>0.67300000000000004</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5.1799999999999999E-2</v>
      </c>
      <c r="E90" s="23"/>
      <c r="F90" s="23"/>
      <c r="G90" s="23"/>
      <c r="H90" s="23"/>
      <c r="I90" s="23"/>
      <c r="J90" s="23"/>
    </row>
    <row r="91" spans="1:10" ht="11.25" customHeight="1" x14ac:dyDescent="0.2">
      <c r="A91" s="19"/>
      <c r="B91" s="43" t="s">
        <v>466</v>
      </c>
      <c r="C91" s="56">
        <f>VLOOKUP(A3,Data!A1:AQ88,38,FALSE)</f>
        <v>0.2208</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0.15</v>
      </c>
      <c r="E98" s="23"/>
      <c r="F98" s="23"/>
      <c r="G98" s="23"/>
      <c r="H98" s="23"/>
      <c r="I98" s="23"/>
      <c r="J98" s="23"/>
    </row>
    <row r="99" spans="1:10" ht="11.25" customHeight="1" x14ac:dyDescent="0.2">
      <c r="A99" s="19"/>
      <c r="B99" s="43" t="s">
        <v>466</v>
      </c>
      <c r="C99" s="56">
        <f>VLOOKUP(A3,Data!A1:AQ88,41,FALSE)</f>
        <v>0.28000000000000003</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10</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10</v>
      </c>
      <c r="C104" s="63">
        <f>VLOOKUP(A3,Data!A1:AQ88,42,FALSE)</f>
        <v>1</v>
      </c>
      <c r="D104" s="99">
        <f>SUM(A104:C104)</f>
        <v>29</v>
      </c>
      <c r="E104" s="63">
        <f>VLOOKUP(A3,Data!A1:AQ88,43,FALSE)</f>
        <v>40</v>
      </c>
      <c r="F104" s="33">
        <f>D104/E104</f>
        <v>0.72499999999999998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BC7mCBHfl0Clc1zoMvjCPi4RyDZVrh+uqcAgvIznmLbahczGaI1uRAy0sJkd05ZQf4bOjIY4gyjH5Wy9dtIXIw==" saltValue="+D6GuW7FSnbkcDaUlNNZP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2023-09-06T13:28:13Z</dcterms:modified>
</cp:coreProperties>
</file>