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9D85E442-1AB8-4379-A3B9-4FF7A3010757}" xr6:coauthVersionLast="47" xr6:coauthVersionMax="47" xr10:uidLastSave="{00000000-0000-0000-0000-000000000000}"/>
  <workbookProtection workbookAlgorithmName="SHA-512" workbookHashValue="1rXGGW5eWq5v+kBqIb+1xA2hhqhmgBUXiADC1cILr7FUPstjBbl8I8/ZmNF9X3BWs0WEe8frgEXhPBJRL1I3+A==" workbookSaltValue="/51Lsmwtiyl9blRn+om1S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<sst xmlns="http://schemas.openxmlformats.org/spreadsheetml/2006/main" count="2581" uniqueCount="605">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</sst>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9.2600000000000002E-2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0.59570000000000001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0.83720000000000006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0.53190000000000004</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0.88639999999999997</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0.74070000000000003</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0.72340000000000004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0.9556</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0.972413793103448</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0.94857142857142895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0.60870000000000002</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0.94193548387096804</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0.96</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0.94444444444444398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0.15267175572519101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6.4102564102564097E-2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0.44852941176470601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4.58015267175573E-2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1.26582278481013E-2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0.39310344827586202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0.3</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0.46250000000000002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0.4</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0.4</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0.25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0.33950215731828698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0.388867732927139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0.38967899774169301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0.27245934284765999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0.21614835651403899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0.4375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0.26540719002201002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0.55489999999999995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0.24640000000000001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0.9788</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0.129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0.6129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0.6774</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0.40649999999999997</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0.34150000000000003</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1.0500000000000001E-2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0.972413793103448</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0.1348</c:v>
                </c:pt>
                <c:pt idx="3">
                  <c:v>0.16309999999999999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0.34150000000000003</c:v>
                </c:pt>
                <c:pt idx="3">
                  <c:v>0.51919999999999999</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6.9900000000000004E-2</c:v>
                </c:pt>
                <c:pt idx="3">
                  <c:v>7.0900000000000005E-2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0.55169999999999997</c:v>
                </c:pt>
                <c:pt idx="3">
                  <c:v>0.55489999999999995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8.3400000000000002E-2</c:v>
                </c:pt>
                <c:pt idx="3">
                  <c:v>0.18729999999999999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0.17899999999999999</c:v>
                </c:pt>
                <c:pt idx="3">
                  <c:v>0.33600000000000002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6.3700000000000007E-2</c:v>
                </c:pt>
                <c:pt idx="3">
                  <c:v>6.6299999999999998E-2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3.1800000000000002E-2</c:v>
                </c:pt>
                <c:pt idx="3">
                  <c:v>4.1700000000000001E-2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0.86809999999999998</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53</v>
      </c>
      <c r="B3" s="36"/>
      <c r="C3" s="36"/>
      <c r="D3" s="36"/>
      <c r="E3" s="36"/>
      <c r="F3" s="36"/>
      <c r="G3" s="36"/>
      <c r="H3" s="36"/>
      <c r="I3" s="36"/>
      <c r="J3" s="36"/>
      <c r="K3" s="36"/>
      <c r="L3" s="36"/>
      <c r="M3" s="36"/>
      <c r="N3" s="36"/>
      <c r="O3" s="10"/>
    </row>
    <row r="4" spans="1:20" s="9" customFormat="1" ht="11.25" x14ac:dyDescent="0.2">
      <c r="A4" s="9" t="str">
        <f>+VLOOKUP(A3,'Old Data'!A1:CM88,2,FALSE)</f>
        <v>319  South Dargan Street</v>
      </c>
      <c r="C4" s="12"/>
      <c r="E4" s="12"/>
      <c r="F4" s="12"/>
    </row>
    <row r="5" spans="1:20" s="9" customFormat="1" ht="11.25" x14ac:dyDescent="0.2">
      <c r="A5" s="9" t="str">
        <f>+VLOOKUP(A3,'Old Data'!A1:CM88,3,FALSE)</f>
        <v>FLorence</v>
      </c>
      <c r="C5" s="12"/>
      <c r="E5" s="12"/>
      <c r="F5" s="12"/>
      <c r="G5" s="12" t="str">
        <f>+VLOOKUP(A3,'Old Data'!A1:CM88,4,FALSE)</f>
        <v>SC</v>
      </c>
      <c r="H5" s="12"/>
      <c r="I5" s="12">
        <f>+VLOOKUP(A3,'Old Data'!A1:CM88,5,FALSE)</f>
        <v>29501</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0.34150000000000003</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0.40649999999999997</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0.972413793103448</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0.94857142857142895</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0.94193548387096804</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0.972413793103448</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0.96</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0.94444444444444398</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0.15267175572519101</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6.4102564102564097E-2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0.44852941176470601</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4.58015267175573E-2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1.26582278481013E-2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0.39310344827586202</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0.3</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0.1</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0.4</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0.4</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0.5</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0.25</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0.33950215731828698</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0.388867732927139</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0.38967899774169301</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0.27245934284765999</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0.21614835651403899</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0.26540719002201002</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0.55489999999999995</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0.24640000000000001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1.0500000000000001E-2</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9.2600000000000002E-2</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0.74070000000000003</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0.60870000000000002</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0.46250000000000002</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0.4375</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0.86809999999999998</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0.59570000000000001</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0.83720000000000006</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0.53190000000000004</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0.88639999999999997</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0.72340000000000004</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0.9556</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0.9788</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0.129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0.6129</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0.6774</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aniksn+lWWPIJp9cHkewby71TlpIQm3bl5kKfFp0FLdde4X+0o6j15UPcGEcbnvwdoRGcmlE8ZlCh3tKHZMBig==" saltValue="KwFVxMwOs+K9yi4XAEdSNg=="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53</v>
      </c>
      <c r="B3" s="36"/>
      <c r="C3" s="36"/>
      <c r="D3" s="36"/>
      <c r="E3" s="36"/>
      <c r="F3" s="36"/>
      <c r="G3" s="36"/>
      <c r="H3" s="10"/>
      <c r="I3" s="10"/>
      <c r="J3" s="10"/>
    </row>
    <row r="4" spans="1:10" x14ac:dyDescent="0.2">
      <c r="A4" s="9" t="str">
        <f>VLOOKUP(A3,Data!A1:AQ88,2,FALSE)</f>
        <v>319  South Dargan Street</v>
      </c>
    </row>
    <row r="5" spans="1:10" x14ac:dyDescent="0.2">
      <c r="A5" s="9" t="str">
        <f>VLOOKUP(A3,Data!A1:AQ88,3,FALSE)</f>
        <v>FLorence</v>
      </c>
      <c r="C5" s="12" t="str">
        <f>VLOOKUP(A3,Data!A1:AQ88,4,FALSE)</f>
        <v>SC</v>
      </c>
      <c r="D5" s="12">
        <f>VLOOKUP(A3,Data!A1:AQ88,5,FALSE)</f>
        <v>29501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1</v>
      </c>
      <c r="C16" s="92" t="str">
        <f>IF(B16=0,"2 or more consecutive years of findings of non-compliance (current year and previous year(s))",
IF(B16=1,"Findings of non-compliance in the current year",
IF(B16=2,"No findings of non-compliance","")))</f>
        <v>Findings of non-compliance in the current year</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1</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but improved since last year</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0.34150000000000003</v>
      </c>
      <c r="E34" s="23"/>
      <c r="F34" s="23"/>
      <c r="G34" s="23"/>
      <c r="H34" s="23"/>
      <c r="I34" s="23"/>
      <c r="J34" s="23"/>
    </row>
    <row r="35" spans="1:10" ht="11.25" customHeight="1" x14ac:dyDescent="0.2">
      <c r="A35" s="19"/>
      <c r="B35" s="43" t="s">
        <v>466</v>
      </c>
      <c r="C35" s="56">
        <f>VLOOKUP(A3,Data!A1:AQ88,17,FALSE)</f>
        <v>0.51919999999999999</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0.1348</v>
      </c>
      <c r="E42" s="23"/>
      <c r="F42" s="23"/>
      <c r="G42" s="23"/>
      <c r="H42" s="23"/>
      <c r="I42" s="23"/>
      <c r="J42" s="23"/>
    </row>
    <row r="43" spans="1:10" ht="11.25" customHeight="1" x14ac:dyDescent="0.2">
      <c r="A43" s="19"/>
      <c r="B43" s="43" t="s">
        <v>466</v>
      </c>
      <c r="C43" s="56">
        <f>VLOOKUP(A3,Data!A1:AQ88,20,FALSE)</f>
        <v>0.16309999999999999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6.3700000000000007E-2</v>
      </c>
      <c r="E50" s="23"/>
      <c r="F50" s="23"/>
      <c r="G50" s="23"/>
      <c r="H50" s="23"/>
      <c r="I50" s="23"/>
      <c r="J50" s="23"/>
    </row>
    <row r="51" spans="1:10" ht="11.25" customHeight="1" x14ac:dyDescent="0.2">
      <c r="A51" s="19"/>
      <c r="B51" s="43" t="s">
        <v>466</v>
      </c>
      <c r="C51" s="56">
        <f>VLOOKUP(A3,Data!A1:AQ88,23,FALSE)</f>
        <v>6.6299999999999998E-2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6.9900000000000004E-2</v>
      </c>
      <c r="E58" s="23"/>
      <c r="F58" s="23"/>
      <c r="G58" s="23"/>
      <c r="H58" s="23"/>
      <c r="I58" s="23"/>
      <c r="J58" s="23"/>
    </row>
    <row r="59" spans="1:10" ht="11.25" customHeight="1" x14ac:dyDescent="0.2">
      <c r="A59" s="19"/>
      <c r="B59" s="43" t="s">
        <v>466</v>
      </c>
      <c r="C59" s="56">
        <f>VLOOKUP(A3,Data!A1:AQ88,26,FALSE)</f>
        <v>7.0900000000000005E-2</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3.1800000000000002E-2</v>
      </c>
      <c r="E66" s="23"/>
      <c r="F66" s="23"/>
      <c r="G66" s="23"/>
      <c r="H66" s="23"/>
      <c r="I66" s="23"/>
      <c r="J66" s="23"/>
    </row>
    <row r="67" spans="1:10" ht="11.25" customHeight="1" x14ac:dyDescent="0.2">
      <c r="A67" s="19"/>
      <c r="B67" s="43" t="s">
        <v>466</v>
      </c>
      <c r="C67" s="56">
        <f>VLOOKUP(A3,Data!A1:AQ88,29,FALSE)</f>
        <v>4.1700000000000001E-2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1</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but improved since last year</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0.55169999999999997</v>
      </c>
      <c r="E74" s="23"/>
      <c r="F74" s="23"/>
      <c r="G74" s="23"/>
      <c r="H74" s="23"/>
      <c r="I74" s="23"/>
      <c r="J74" s="23"/>
    </row>
    <row r="75" spans="1:10" ht="11.25" customHeight="1" x14ac:dyDescent="0.2">
      <c r="A75" s="19"/>
      <c r="B75" s="43" t="s">
        <v>466</v>
      </c>
      <c r="C75" s="56">
        <f>VLOOKUP(A3,Data!A1:AQ88,32,FALSE)</f>
        <v>0.55489999999999995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8.3400000000000002E-2</v>
      </c>
      <c r="E90" s="23"/>
      <c r="F90" s="23"/>
      <c r="G90" s="23"/>
      <c r="H90" s="23"/>
      <c r="I90" s="23"/>
      <c r="J90" s="23"/>
    </row>
    <row r="91" spans="1:10" ht="11.25" customHeight="1" x14ac:dyDescent="0.2">
      <c r="A91" s="19"/>
      <c r="B91" s="43" t="s">
        <v>466</v>
      </c>
      <c r="C91" s="56">
        <f>VLOOKUP(A3,Data!A1:AQ88,38,FALSE)</f>
        <v>0.18729999999999999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0.17899999999999999</v>
      </c>
      <c r="E98" s="23"/>
      <c r="F98" s="23"/>
      <c r="G98" s="23"/>
      <c r="H98" s="23"/>
      <c r="I98" s="23"/>
      <c r="J98" s="23"/>
    </row>
    <row r="99" spans="1:10" ht="11.25" customHeight="1" x14ac:dyDescent="0.2">
      <c r="A99" s="19"/>
      <c r="B99" s="43" t="s">
        <v>466</v>
      </c>
      <c r="C99" s="56">
        <f>VLOOKUP(A3,Data!A1:AQ88,41,FALSE)</f>
        <v>0.33600000000000002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9</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9</v>
      </c>
      <c r="C104" s="63">
        <f>VLOOKUP(A3,Data!A1:AQ88,42,FALSE)</f>
        <v>1</v>
      </c>
      <c r="D104" s="99">
        <f>SUM(A104:C104)</f>
        <v>26</v>
      </c>
      <c r="E104" s="63">
        <f>VLOOKUP(A3,Data!A1:AQ88,43,FALSE)</f>
        <v>40</v>
      </c>
      <c r="F104" s="33">
        <f>D104/E104</f>
        <v>0.65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u/NoEwwlJn1SDjHKHSkOR9StCCKWmQ5FsQGyLz03UkoC6ZHvL4XJdMqZndxW7rjxpVD1mHhyFYpKNpb069x91w==" saltValue="6SnmjW/IobbFnMSr9X3Fe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2023-09-06T13:28:14Z</dcterms:modified>
</cp:coreProperties>
</file>