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EBDAD975-0130-4BFB-B572-B23760C4CF3F}" xr6:coauthVersionLast="47" xr6:coauthVersionMax="47" xr10:uidLastSave="{00000000-0000-0000-0000-000000000000}"/>
  <workbookProtection workbookAlgorithmName="SHA-512" workbookHashValue="gmyvkjipfCxuEluN4mPv3SqPx683sP2WMPgxW/P/9QawzI2ouyJJff5fIa+25SfITdldMGMh4FmDJIl/lVHR/Q==" workbookSaltValue="5p+RDcLZrGXOY9R/F0RWo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<sst xmlns="http://schemas.openxmlformats.org/spreadsheetml/2006/main" count="2581" uniqueCount="605">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</sst>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0.55559999999999998</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0.52629999999999999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0.82350000000000001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0.26319999999999999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0.89470000000000005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0.52629999999999999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4.7619047619047603E-2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0.66666666666666696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0.33333333333333298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0.84619999999999995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0.26224010731052999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0.325842696629214</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0.15942028985507301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4.69483568075117E-2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0.15730337078651699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0.74358974358974395</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0.67449999999999999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0.1085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0.75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0.25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4.7000000000000002E-3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6.6699999999999995E-2</c:v>
                </c:pt>
                <c:pt idx="3">
                  <c:v>8.6999999999999994E-2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0.25</c:v>
                </c:pt>
                <c:pt idx="3">
                  <c:v>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0.1333</c:v>
                </c:pt>
                <c:pt idx="3">
                  <c:v>0.30430000000000001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0.67490000000000006</c:v>
                </c:pt>
                <c:pt idx="3">
                  <c:v>0.67449999999999999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8.3699999999999997E-2</c:v>
                </c:pt>
                <c:pt idx="3">
                  <c:v>0.1404</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c:v>
                </c:pt>
                <c:pt idx="3">
                  <c:v>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5.8799999999999998E-2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8.3299999999999999E-2</c:v>
                </c:pt>
                <c:pt idx="3">
                  <c:v>5.8799999999999998E-2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0.9375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54</v>
      </c>
      <c r="B3" s="36"/>
      <c r="C3" s="36"/>
      <c r="D3" s="36"/>
      <c r="E3" s="36"/>
      <c r="F3" s="36"/>
      <c r="G3" s="36"/>
      <c r="H3" s="36"/>
      <c r="I3" s="36"/>
      <c r="J3" s="36"/>
      <c r="K3" s="36"/>
      <c r="L3" s="36"/>
      <c r="M3" s="36"/>
      <c r="N3" s="36"/>
      <c r="O3" s="10"/>
    </row>
    <row r="4" spans="1:20" s="9" customFormat="1" ht="11.25" x14ac:dyDescent="0.2">
      <c r="A4" s="9" t="str">
        <f>+VLOOKUP(A3,'Old Data'!A1:CM88,2,FALSE)</f>
        <v>2121 South Pamplico Highway</v>
      </c>
      <c r="C4" s="12"/>
      <c r="E4" s="12"/>
      <c r="F4" s="12"/>
    </row>
    <row r="5" spans="1:20" s="9" customFormat="1" ht="11.25" x14ac:dyDescent="0.2">
      <c r="A5" s="9" t="str">
        <f>+VLOOKUP(A3,'Old Data'!A1:CM88,3,FALSE)</f>
        <v>Pamplico</v>
      </c>
      <c r="C5" s="12"/>
      <c r="E5" s="12"/>
      <c r="F5" s="12"/>
      <c r="G5" s="12" t="str">
        <f>+VLOOKUP(A3,'Old Data'!A1:CM88,4,FALSE)</f>
        <v>SC</v>
      </c>
      <c r="H5" s="12"/>
      <c r="I5" s="12">
        <f>+VLOOKUP(A3,'Old Data'!A1:CM88,5,FALSE)</f>
        <v>29583</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0.25</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0.75</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0.6</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4.7619047619047603E-2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0.66666666666666696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0.33333333333333298</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0.26224010731052999</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0.325842696629214</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0.15942028985507301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4.69483568075117E-2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0.15730337078651699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0.74358974358974395</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0.67449999999999999</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0.1085</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4.7000000000000002E-3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0.55559999999999998</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0.84619999999999995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0.9375</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0.52629999999999999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0.82350000000000001</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0.26319999999999999</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0.89470000000000005</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0.52629999999999999</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ZYLDTJKvZfuQLQU/NJTD4WG91hMeoVJzCdqe4SnIA6vXOUdS3rmqNr2pSbj6xWB5QxTfXizu4RRnieSZa4j9BA==" saltValue="E6G0g58Y6XtxxiwGCOnWB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54</v>
      </c>
      <c r="B3" s="36"/>
      <c r="C3" s="36"/>
      <c r="D3" s="36"/>
      <c r="E3" s="36"/>
      <c r="F3" s="36"/>
      <c r="G3" s="36"/>
      <c r="H3" s="10"/>
      <c r="I3" s="10"/>
      <c r="J3" s="10"/>
    </row>
    <row r="4" spans="1:10" x14ac:dyDescent="0.2">
      <c r="A4" s="9" t="str">
        <f>VLOOKUP(A3,Data!A1:AQ88,2,FALSE)</f>
        <v>2121 South Pamplico Highway</v>
      </c>
    </row>
    <row r="5" spans="1:10" x14ac:dyDescent="0.2">
      <c r="A5" s="9" t="str">
        <f>VLOOKUP(A3,Data!A1:AQ88,3,FALSE)</f>
        <v>Pamplico</v>
      </c>
      <c r="C5" s="12" t="str">
        <f>VLOOKUP(A3,Data!A1:AQ88,4,FALSE)</f>
        <v>SC</v>
      </c>
      <c r="D5" s="12">
        <f>VLOOKUP(A3,Data!A1:AQ88,5,FALSE)</f>
        <v>29583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0.25</v>
      </c>
      <c r="E34" s="23"/>
      <c r="F34" s="23"/>
      <c r="G34" s="23"/>
      <c r="H34" s="23"/>
      <c r="I34" s="23"/>
      <c r="J34" s="23"/>
    </row>
    <row r="35" spans="1:10" ht="11.25" customHeight="1" x14ac:dyDescent="0.2">
      <c r="A35" s="19"/>
      <c r="B35" s="43" t="s">
        <v>466</v>
      </c>
      <c r="C35" s="56">
        <f>VLOOKUP(A3,Data!A1:AQ88,17,FALSE)</f>
        <v>0.5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6.6699999999999995E-2</v>
      </c>
      <c r="E42" s="23"/>
      <c r="F42" s="23"/>
      <c r="G42" s="23"/>
      <c r="H42" s="23"/>
      <c r="I42" s="23"/>
      <c r="J42" s="23"/>
    </row>
    <row r="43" spans="1:10" ht="11.25" customHeight="1" x14ac:dyDescent="0.2">
      <c r="A43" s="19"/>
      <c r="B43" s="43" t="s">
        <v>466</v>
      </c>
      <c r="C43" s="56">
        <f>VLOOKUP(A3,Data!A1:AQ88,20,FALSE)</f>
        <v>8.6999999999999994E-2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v>
      </c>
      <c r="E50" s="23"/>
      <c r="F50" s="23"/>
      <c r="G50" s="23"/>
      <c r="H50" s="23"/>
      <c r="I50" s="23"/>
      <c r="J50" s="23"/>
    </row>
    <row r="51" spans="1:10" ht="11.25" customHeight="1" x14ac:dyDescent="0.2">
      <c r="A51" s="19"/>
      <c r="B51" s="43" t="s">
        <v>466</v>
      </c>
      <c r="C51" s="56">
        <f>VLOOKUP(A3,Data!A1:AQ88,23,FALSE)</f>
        <v>5.8799999999999998E-2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0.1333</v>
      </c>
      <c r="E58" s="23"/>
      <c r="F58" s="23"/>
      <c r="G58" s="23"/>
      <c r="H58" s="23"/>
      <c r="I58" s="23"/>
      <c r="J58" s="23"/>
    </row>
    <row r="59" spans="1:10" ht="11.25" customHeight="1" x14ac:dyDescent="0.2">
      <c r="A59" s="19"/>
      <c r="B59" s="43" t="s">
        <v>466</v>
      </c>
      <c r="C59" s="56">
        <f>VLOOKUP(A3,Data!A1:AQ88,26,FALSE)</f>
        <v>0.30430000000000001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8.3299999999999999E-2</v>
      </c>
      <c r="E66" s="23"/>
      <c r="F66" s="23"/>
      <c r="G66" s="23"/>
      <c r="H66" s="23"/>
      <c r="I66" s="23"/>
      <c r="J66" s="23"/>
    </row>
    <row r="67" spans="1:10" ht="11.25" customHeight="1" x14ac:dyDescent="0.2">
      <c r="A67" s="19"/>
      <c r="B67" s="43" t="s">
        <v>466</v>
      </c>
      <c r="C67" s="56">
        <f>VLOOKUP(A3,Data!A1:AQ88,29,FALSE)</f>
        <v>5.8799999999999998E-2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0.67490000000000006</v>
      </c>
      <c r="E74" s="23"/>
      <c r="F74" s="23"/>
      <c r="G74" s="23"/>
      <c r="H74" s="23"/>
      <c r="I74" s="23"/>
      <c r="J74" s="23"/>
    </row>
    <row r="75" spans="1:10" ht="11.25" customHeight="1" x14ac:dyDescent="0.2">
      <c r="A75" s="19"/>
      <c r="B75" s="43" t="s">
        <v>466</v>
      </c>
      <c r="C75" s="56">
        <f>VLOOKUP(A3,Data!A1:AQ88,32,FALSE)</f>
        <v>0.67449999999999999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8.3699999999999997E-2</v>
      </c>
      <c r="E90" s="23"/>
      <c r="F90" s="23"/>
      <c r="G90" s="23"/>
      <c r="H90" s="23"/>
      <c r="I90" s="23"/>
      <c r="J90" s="23"/>
    </row>
    <row r="91" spans="1:10" ht="11.25" customHeight="1" x14ac:dyDescent="0.2">
      <c r="A91" s="19"/>
      <c r="B91" s="43" t="s">
        <v>466</v>
      </c>
      <c r="C91" s="56">
        <f>VLOOKUP(A3,Data!A1:AQ88,38,FALSE)</f>
        <v>0.1404</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v>
      </c>
      <c r="E98" s="23"/>
      <c r="F98" s="23"/>
      <c r="G98" s="23"/>
      <c r="H98" s="23"/>
      <c r="I98" s="23"/>
      <c r="J98" s="23"/>
    </row>
    <row r="99" spans="1:10" ht="11.25" customHeight="1" x14ac:dyDescent="0.2">
      <c r="A99" s="19"/>
      <c r="B99" s="43" t="s">
        <v>466</v>
      </c>
      <c r="C99" s="56">
        <f>VLOOKUP(A3,Data!A1:AQ88,41,FALSE)</f>
        <v>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12.5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12.5</v>
      </c>
      <c r="C104" s="63">
        <f>VLOOKUP(A3,Data!A1:AQ88,42,FALSE)</f>
        <v>1</v>
      </c>
      <c r="D104" s="99">
        <f>SUM(A104:C104)</f>
        <v>31.5</v>
      </c>
      <c r="E104" s="63">
        <f>VLOOKUP(A3,Data!A1:AQ88,43,FALSE)</f>
        <v>40</v>
      </c>
      <c r="F104" s="33">
        <f>D104/E104</f>
        <v>0.78749999999999998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pT4twpXScxFIw81FvGYqZno45szN8pPtZZOmacWxNk8g2aBvBO5isyl0h0rYpPHSpqIIh7XoPHNAW+DHxWCREg==" saltValue="jalp1JxeYVxwGGD1DgSI0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2023-09-06T13:28:15Z</dcterms:modified>
</cp:coreProperties>
</file>