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DBD716CC-7FA9-41B9-9D0C-0645C8AC8F44}" xr6:coauthVersionLast="47" xr6:coauthVersionMax="47" xr10:uidLastSave="{00000000-0000-0000-0000-000000000000}"/>
  <workbookProtection workbookAlgorithmName="SHA-512" workbookHashValue="I9TbFFkqv2S+0jxC/+iZryyMk2z+/hYu2MBEYGSP/VPRftPw6pak3XqDj9UPQcU4YsluyxFggytvqcqVDV+2xQ==" workbookSaltValue="GnBYefjjiwW1HyrGLTx24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<sst xmlns="http://schemas.openxmlformats.org/spreadsheetml/2006/main" count="2581" uniqueCount="605">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</sst>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0.23080000000000001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0.4355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0.89659999999999995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0.4194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0.88890000000000002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0.61539999999999995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0.5806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0.98989898989898994</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0.97794117647058798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0.95901639344262302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0.97058823529411797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0.92142857142857104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0.10989010989011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4.8780487804878099E-2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0.36448598130841098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7.6086956521739094E-2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3.2786885245901599E-2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0.15702479338843001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0.57142857142857095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0.7097</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0.2</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0.4</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0.57142857142857095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0.28976084997027401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0.30887330332530799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0.46530125273414202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0.259565217391304</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0.153459533092207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0.19350000000000001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0.22047066940648899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0.55379999999999996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7.7700000000000005E-2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0.9869</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0.44440000000000002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0.55559999999999998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0.77780000000000005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0.3372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0.61629999999999996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1.8499999999999999E-2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9.01E-2</c:v>
                </c:pt>
                <c:pt idx="3">
                  <c:v>0.1429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3.85E-2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0.61629999999999996</c:v>
                </c:pt>
                <c:pt idx="3">
                  <c:v>0.7419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0.1182</c:v>
                </c:pt>
                <c:pt idx="3">
                  <c:v>0.1111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0.56740000000000002</c:v>
                </c:pt>
                <c:pt idx="3">
                  <c:v>0.55379999999999996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0.1053</c:v>
                </c:pt>
                <c:pt idx="3">
                  <c:v>0.2359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0.23200000000000001</c:v>
                </c:pt>
                <c:pt idx="3">
                  <c:v>0.17899999999999999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9.1700000000000004E-2</c:v>
                </c:pt>
                <c:pt idx="3">
                  <c:v>6.0199999999999997E-2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7.3800000000000004E-2</c:v>
                </c:pt>
                <c:pt idx="3">
                  <c:v>5.2999999999999999E-2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0.9123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58</v>
      </c>
      <c r="B3" s="36"/>
      <c r="C3" s="36"/>
      <c r="D3" s="36"/>
      <c r="E3" s="36"/>
      <c r="F3" s="36"/>
      <c r="G3" s="36"/>
      <c r="H3" s="36"/>
      <c r="I3" s="36"/>
      <c r="J3" s="36"/>
      <c r="K3" s="36"/>
      <c r="L3" s="36"/>
      <c r="M3" s="36"/>
      <c r="N3" s="36"/>
      <c r="O3" s="10"/>
    </row>
    <row r="4" spans="1:20" s="9" customFormat="1" ht="11.25" x14ac:dyDescent="0.2">
      <c r="A4" s="9" t="str">
        <f>+VLOOKUP(A3,'Old Data'!A1:CM88,2,FALSE)</f>
        <v>2018 Church Street</v>
      </c>
      <c r="C4" s="12"/>
      <c r="E4" s="12"/>
      <c r="F4" s="12"/>
    </row>
    <row r="5" spans="1:20" s="9" customFormat="1" ht="11.25" x14ac:dyDescent="0.2">
      <c r="A5" s="9" t="str">
        <f>+VLOOKUP(A3,'Old Data'!A1:CM88,3,FALSE)</f>
        <v>Georg;etown</v>
      </c>
      <c r="C5" s="12"/>
      <c r="E5" s="12"/>
      <c r="F5" s="12"/>
      <c r="G5" s="12" t="str">
        <f>+VLOOKUP(A3,'Old Data'!A1:CM88,4,FALSE)</f>
        <v>SC</v>
      </c>
      <c r="H5" s="12"/>
      <c r="I5" s="12">
        <f>+VLOOKUP(A3,'Old Data'!A1:CM88,5,FALSE)</f>
        <v>29440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0.61629999999999996</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0.3372</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0.98989898989898994</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0.97794117647058798</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0.95901639344262302</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0.97058823529411797</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0.92142857142857104</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0.10989010989011</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4.8780487804878099E-2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0.36448598130841098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7.6086956521739094E-2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3.2786885245901599E-2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0.15702479338843001</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0.57142857142857095</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0.2</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0.4</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0.57142857142857095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0.25</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0.28976084997027401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0.30887330332530799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0.46530125273414202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0.259565217391304</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0.153459533092207</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0.22047066940648899</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0.55379999999999996</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7.7700000000000005E-2</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1.8499999999999999E-2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0.23080000000000001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0.61539999999999995</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0.66669999999999996</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0.7097</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0.19350000000000001</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3.85E-2</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0.9123</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0.4355</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0.89659999999999995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0.4194</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0.88890000000000002</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0.5806</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0.9869</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0.44440000000000002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0.55559999999999998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0.77780000000000005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j+SY7Y2kyd8cn0QKHTzcFT14BiPOo50q/ynjQDFPBMhiTIf35JTkvEg7i/XFZKJtUY6m1KI51/9mvSc2gxfwjg==" saltValue="5VXr6+jm8d+9rzo57o5Lg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58</v>
      </c>
      <c r="B3" s="36"/>
      <c r="C3" s="36"/>
      <c r="D3" s="36"/>
      <c r="E3" s="36"/>
      <c r="F3" s="36"/>
      <c r="G3" s="36"/>
      <c r="H3" s="10"/>
      <c r="I3" s="10"/>
      <c r="J3" s="10"/>
    </row>
    <row r="4" spans="1:10" x14ac:dyDescent="0.2">
      <c r="A4" s="9" t="str">
        <f>VLOOKUP(A3,Data!A1:AQ88,2,FALSE)</f>
        <v>2018 Church Street</v>
      </c>
    </row>
    <row r="5" spans="1:10" x14ac:dyDescent="0.2">
      <c r="A5" s="9" t="str">
        <f>VLOOKUP(A3,Data!A1:AQ88,3,FALSE)</f>
        <v>Georg;etown</v>
      </c>
      <c r="C5" s="12" t="str">
        <f>VLOOKUP(A3,Data!A1:AQ88,4,FALSE)</f>
        <v>SC</v>
      </c>
      <c r="D5" s="12">
        <f>VLOOKUP(A3,Data!A1:AQ88,5,FALSE)</f>
        <v>29440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0.61629999999999996</v>
      </c>
      <c r="E34" s="23"/>
      <c r="F34" s="23"/>
      <c r="G34" s="23"/>
      <c r="H34" s="23"/>
      <c r="I34" s="23"/>
      <c r="J34" s="23"/>
    </row>
    <row r="35" spans="1:10" ht="11.25" customHeight="1" x14ac:dyDescent="0.2">
      <c r="A35" s="19"/>
      <c r="B35" s="43" t="s">
        <v>466</v>
      </c>
      <c r="C35" s="56">
        <f>VLOOKUP(A3,Data!A1:AQ88,17,FALSE)</f>
        <v>0.7419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9.01E-2</v>
      </c>
      <c r="E42" s="23"/>
      <c r="F42" s="23"/>
      <c r="G42" s="23"/>
      <c r="H42" s="23"/>
      <c r="I42" s="23"/>
      <c r="J42" s="23"/>
    </row>
    <row r="43" spans="1:10" ht="11.25" customHeight="1" x14ac:dyDescent="0.2">
      <c r="A43" s="19"/>
      <c r="B43" s="43" t="s">
        <v>466</v>
      </c>
      <c r="C43" s="56">
        <f>VLOOKUP(A3,Data!A1:AQ88,20,FALSE)</f>
        <v>0.1429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9.1700000000000004E-2</v>
      </c>
      <c r="E50" s="23"/>
      <c r="F50" s="23"/>
      <c r="G50" s="23"/>
      <c r="H50" s="23"/>
      <c r="I50" s="23"/>
      <c r="J50" s="23"/>
    </row>
    <row r="51" spans="1:10" ht="11.25" customHeight="1" x14ac:dyDescent="0.2">
      <c r="A51" s="19"/>
      <c r="B51" s="43" t="s">
        <v>466</v>
      </c>
      <c r="C51" s="56">
        <f>VLOOKUP(A3,Data!A1:AQ88,23,FALSE)</f>
        <v>6.0199999999999997E-2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0.1182</v>
      </c>
      <c r="E58" s="23"/>
      <c r="F58" s="23"/>
      <c r="G58" s="23"/>
      <c r="H58" s="23"/>
      <c r="I58" s="23"/>
      <c r="J58" s="23"/>
    </row>
    <row r="59" spans="1:10" ht="11.25" customHeight="1" x14ac:dyDescent="0.2">
      <c r="A59" s="19"/>
      <c r="B59" s="43" t="s">
        <v>466</v>
      </c>
      <c r="C59" s="56">
        <f>VLOOKUP(A3,Data!A1:AQ88,26,FALSE)</f>
        <v>0.1111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7.3800000000000004E-2</v>
      </c>
      <c r="E66" s="23"/>
      <c r="F66" s="23"/>
      <c r="G66" s="23"/>
      <c r="H66" s="23"/>
      <c r="I66" s="23"/>
      <c r="J66" s="23"/>
    </row>
    <row r="67" spans="1:10" ht="11.25" customHeight="1" x14ac:dyDescent="0.2">
      <c r="A67" s="19"/>
      <c r="B67" s="43" t="s">
        <v>466</v>
      </c>
      <c r="C67" s="56">
        <f>VLOOKUP(A3,Data!A1:AQ88,29,FALSE)</f>
        <v>5.2999999999999999E-2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0.56740000000000002</v>
      </c>
      <c r="E74" s="23"/>
      <c r="F74" s="23"/>
      <c r="G74" s="23"/>
      <c r="H74" s="23"/>
      <c r="I74" s="23"/>
      <c r="J74" s="23"/>
    </row>
    <row r="75" spans="1:10" ht="11.25" customHeight="1" x14ac:dyDescent="0.2">
      <c r="A75" s="19"/>
      <c r="B75" s="43" t="s">
        <v>466</v>
      </c>
      <c r="C75" s="56">
        <f>VLOOKUP(A3,Data!A1:AQ88,32,FALSE)</f>
        <v>0.55379999999999996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0.1053</v>
      </c>
      <c r="E90" s="23"/>
      <c r="F90" s="23"/>
      <c r="G90" s="23"/>
      <c r="H90" s="23"/>
      <c r="I90" s="23"/>
      <c r="J90" s="23"/>
    </row>
    <row r="91" spans="1:10" ht="11.25" customHeight="1" x14ac:dyDescent="0.2">
      <c r="A91" s="19"/>
      <c r="B91" s="43" t="s">
        <v>466</v>
      </c>
      <c r="C91" s="56">
        <f>VLOOKUP(A3,Data!A1:AQ88,38,FALSE)</f>
        <v>0.2359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0.23200000000000001</v>
      </c>
      <c r="E98" s="23"/>
      <c r="F98" s="23"/>
      <c r="G98" s="23"/>
      <c r="H98" s="23"/>
      <c r="I98" s="23"/>
      <c r="J98" s="23"/>
    </row>
    <row r="99" spans="1:10" ht="11.25" customHeight="1" x14ac:dyDescent="0.2">
      <c r="A99" s="19"/>
      <c r="B99" s="43" t="s">
        <v>466</v>
      </c>
      <c r="C99" s="56">
        <f>VLOOKUP(A3,Data!A1:AQ88,41,FALSE)</f>
        <v>0.17899999999999999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6.5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6.5</v>
      </c>
      <c r="C104" s="63">
        <f>VLOOKUP(A3,Data!A1:AQ88,42,FALSE)</f>
        <v>1</v>
      </c>
      <c r="D104" s="99">
        <f>SUM(A104:C104)</f>
        <v>23.5</v>
      </c>
      <c r="E104" s="63">
        <f>VLOOKUP(A3,Data!A1:AQ88,43,FALSE)</f>
        <v>40</v>
      </c>
      <c r="F104" s="33">
        <f>D104/E104</f>
        <v>0.58750000000000002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Pem8/h+OV2gM5Xe6uO4ww9JJuUsxXkCKYKaPJbblXIXLO6zC2Fpv8wBc7UAxpwLgTJhMxUj6O8D597bUWSAgPg==" saltValue="lNcgYRvb+5W3EIbus3g66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2023-09-06T13:28:21Z</dcterms:modified>
</cp:coreProperties>
</file>