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3C2BE72A-A768-41BC-8267-570C6709E1E5}" xr6:coauthVersionLast="47" xr6:coauthVersionMax="47" xr10:uidLastSave="{00000000-0000-0000-0000-000000000000}"/>
  <workbookProtection workbookAlgorithmName="SHA-512" workbookHashValue="vg04lORHPqNE/JZbFQ2O+kYyoTSG2oosE5zV7KL6Hw7kfABb20IECBJBDwaRWKk9OCDvnREHMbnbnXMOHXNB2w==" workbookSaltValue="K+cOVClORyEQGNQDIgrcv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<sst xmlns="http://schemas.openxmlformats.org/spreadsheetml/2006/main" count="2581" uniqueCount="605">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</sst>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0.4516</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0.52939999999999998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0.77080000000000004</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0.43140000000000001</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0.81820000000000004</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3.2300000000000002E-2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0.64710000000000001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0.94117647058823495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0.94117647058823495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0.98750000000000004</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0.105263157894737</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1.4705882352941201E-2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0.38775510204081598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0.140350877192982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0.27027027027027001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0.33333333333333298</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0.66669999999999996</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0.33333333333333298</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0.33333333333333298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0.34317434210526299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0.35379337470500799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0.405291255575078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0.201836622807018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0.22354694485842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3.3300000000000003E-2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0.242692692692693</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0.51319999999999999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0.15709999999999999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0.98509999999999998</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0.36359999999999998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0.63639999999999997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0.72729999999999995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0.78129999999999999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0.21879999999999999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1.54E-2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0.22969999999999999</c:v>
                </c:pt>
                <c:pt idx="3">
                  <c:v>0.127</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0.21879999999999999</c:v>
                </c:pt>
                <c:pt idx="3">
                  <c:v>0.56759999999999999</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0.17810000000000001</c:v>
                </c:pt>
                <c:pt idx="3">
                  <c:v>0.17460000000000001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0.48049999999999998</c:v>
                </c:pt>
                <c:pt idx="3">
                  <c:v>0.51319999999999999</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0.14510000000000001</c:v>
                </c:pt>
                <c:pt idx="3">
                  <c:v>0.20349999999999999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0.16</c:v>
                </c:pt>
                <c:pt idx="3">
                  <c:v>0.189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2.86E-2</c:v>
                </c:pt>
                <c:pt idx="3">
                  <c:v>6.25E-2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5.7099999999999998E-2</c:v>
                </c:pt>
                <c:pt idx="3">
                  <c:v>0.05</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0.78720000000000001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60</v>
      </c>
      <c r="B3" s="36"/>
      <c r="C3" s="36"/>
      <c r="D3" s="36"/>
      <c r="E3" s="36"/>
      <c r="F3" s="36"/>
      <c r="G3" s="36"/>
      <c r="H3" s="36"/>
      <c r="I3" s="36"/>
      <c r="J3" s="36"/>
      <c r="K3" s="36"/>
      <c r="L3" s="36"/>
      <c r="M3" s="36"/>
      <c r="N3" s="36"/>
      <c r="O3" s="10"/>
    </row>
    <row r="4" spans="1:20" s="9" customFormat="1" ht="11.25" x14ac:dyDescent="0.2">
      <c r="A4" s="9" t="str">
        <f>+VLOOKUP(A3,'Old Data'!A1:CM88,2,FALSE)</f>
        <v>PO Box 248</v>
      </c>
      <c r="C4" s="12"/>
      <c r="E4" s="12"/>
      <c r="F4" s="12"/>
    </row>
    <row r="5" spans="1:20" s="9" customFormat="1" ht="11.25" x14ac:dyDescent="0.2">
      <c r="A5" s="9" t="str">
        <f>+VLOOKUP(A3,'Old Data'!A1:CM88,3,FALSE)</f>
        <v>Greenwood</v>
      </c>
      <c r="C5" s="12"/>
      <c r="E5" s="12"/>
      <c r="F5" s="12"/>
      <c r="G5" s="12" t="str">
        <f>+VLOOKUP(A3,'Old Data'!A1:CM88,4,FALSE)</f>
        <v>SC</v>
      </c>
      <c r="H5" s="12"/>
      <c r="I5" s="12">
        <f>+VLOOKUP(A3,'Old Data'!A1:CM88,5,FALSE)</f>
        <v>29648</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0.21879999999999999</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0.78129999999999999</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0.94117647058823495</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0.94117647058823495</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0.98750000000000004</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0.105263157894737</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1.4705882352941201E-2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0.38775510204081598</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0.140350877192982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0.27027027027027001</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0.33333333333333298</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0.33333333333333298</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0.5</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0.33333333333333298</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0.34317434210526299</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0.35379337470500799</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0.405291255575078</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0.201836622807018</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0.22354694485842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0.242692692692693</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Yes</v>
      </c>
      <c r="H92" s="66" t="s">
        <v>1</v>
      </c>
      <c r="I92" s="11" t="str">
        <f t="shared" ref="I92" si="1">IF(OR(G92="NA",G92="**"),"NA",IF(G92="No","Met",IF(G92="Yes","Not Met")))</f>
        <v>Not 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0.51319999999999999</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0.15709999999999999</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1.54E-2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0.4516</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3.2300000000000002E-2</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0.66669999999999996</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3.3300000000000003E-2</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0.78720000000000001</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0.52939999999999998</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0.77080000000000004</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0.43140000000000001</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0.81820000000000004</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0.64710000000000001</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0.98509999999999998</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0.36359999999999998</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0.63639999999999997</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0.72729999999999995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gYhr1kIIjYEp6nQGAWnKV0HQ5wGwIyrgfHXghJh9kjNv167c2TcZVgokfCbE7GLDeG99n/P7yk5QSk60pNvJwQ==" saltValue="K2B8zJaGttb/tmxYZ0ZUW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60</v>
      </c>
      <c r="B3" s="36"/>
      <c r="C3" s="36"/>
      <c r="D3" s="36"/>
      <c r="E3" s="36"/>
      <c r="F3" s="36"/>
      <c r="G3" s="36"/>
      <c r="H3" s="10"/>
      <c r="I3" s="10"/>
      <c r="J3" s="10"/>
    </row>
    <row r="4" spans="1:10" x14ac:dyDescent="0.2">
      <c r="A4" s="9" t="str">
        <f>VLOOKUP(A3,Data!A1:AQ88,2,FALSE)</f>
        <v>PO Box 248</v>
      </c>
    </row>
    <row r="5" spans="1:10" x14ac:dyDescent="0.2">
      <c r="A5" s="9" t="str">
        <f>VLOOKUP(A3,Data!A1:AQ88,3,FALSE)</f>
        <v>Greenwood</v>
      </c>
      <c r="C5" s="12" t="str">
        <f>VLOOKUP(A3,Data!A1:AQ88,4,FALSE)</f>
        <v>SC</v>
      </c>
      <c r="D5" s="12">
        <f>VLOOKUP(A3,Data!A1:AQ88,5,FALSE)</f>
        <v>29648</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0.21879999999999999</v>
      </c>
      <c r="E34" s="23"/>
      <c r="F34" s="23"/>
      <c r="G34" s="23"/>
      <c r="H34" s="23"/>
      <c r="I34" s="23"/>
      <c r="J34" s="23"/>
    </row>
    <row r="35" spans="1:10" ht="11.25" customHeight="1" x14ac:dyDescent="0.2">
      <c r="A35" s="19"/>
      <c r="B35" s="43" t="s">
        <v>466</v>
      </c>
      <c r="C35" s="56">
        <f>VLOOKUP(A3,Data!A1:AQ88,17,FALSE)</f>
        <v>0.56759999999999999</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0.22969999999999999</v>
      </c>
      <c r="E42" s="23"/>
      <c r="F42" s="23"/>
      <c r="G42" s="23"/>
      <c r="H42" s="23"/>
      <c r="I42" s="23"/>
      <c r="J42" s="23"/>
    </row>
    <row r="43" spans="1:10" ht="11.25" customHeight="1" x14ac:dyDescent="0.2">
      <c r="A43" s="19"/>
      <c r="B43" s="43" t="s">
        <v>466</v>
      </c>
      <c r="C43" s="56">
        <f>VLOOKUP(A3,Data!A1:AQ88,20,FALSE)</f>
        <v>0.127</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but improved since last year</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2.86E-2</v>
      </c>
      <c r="E50" s="23"/>
      <c r="F50" s="23"/>
      <c r="G50" s="23"/>
      <c r="H50" s="23"/>
      <c r="I50" s="23"/>
      <c r="J50" s="23"/>
    </row>
    <row r="51" spans="1:10" ht="11.25" customHeight="1" x14ac:dyDescent="0.2">
      <c r="A51" s="19"/>
      <c r="B51" s="43" t="s">
        <v>466</v>
      </c>
      <c r="C51" s="56">
        <f>VLOOKUP(A3,Data!A1:AQ88,23,FALSE)</f>
        <v>6.25E-2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0.17810000000000001</v>
      </c>
      <c r="E58" s="23"/>
      <c r="F58" s="23"/>
      <c r="G58" s="23"/>
      <c r="H58" s="23"/>
      <c r="I58" s="23"/>
      <c r="J58" s="23"/>
    </row>
    <row r="59" spans="1:10" ht="11.25" customHeight="1" x14ac:dyDescent="0.2">
      <c r="A59" s="19"/>
      <c r="B59" s="43" t="s">
        <v>466</v>
      </c>
      <c r="C59" s="56">
        <f>VLOOKUP(A3,Data!A1:AQ88,26,FALSE)</f>
        <v>0.17460000000000001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5.7099999999999998E-2</v>
      </c>
      <c r="E66" s="23"/>
      <c r="F66" s="23"/>
      <c r="G66" s="23"/>
      <c r="H66" s="23"/>
      <c r="I66" s="23"/>
      <c r="J66" s="23"/>
    </row>
    <row r="67" spans="1:10" ht="11.25" customHeight="1" x14ac:dyDescent="0.2">
      <c r="A67" s="19"/>
      <c r="B67" s="43" t="s">
        <v>466</v>
      </c>
      <c r="C67" s="56">
        <f>VLOOKUP(A3,Data!A1:AQ88,29,FALSE)</f>
        <v>0.05</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1</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but improved since last year</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0.48049999999999998</v>
      </c>
      <c r="E74" s="23"/>
      <c r="F74" s="23"/>
      <c r="G74" s="23"/>
      <c r="H74" s="23"/>
      <c r="I74" s="23"/>
      <c r="J74" s="23"/>
    </row>
    <row r="75" spans="1:10" ht="11.25" customHeight="1" x14ac:dyDescent="0.2">
      <c r="A75" s="19"/>
      <c r="B75" s="43" t="s">
        <v>466</v>
      </c>
      <c r="C75" s="56">
        <f>VLOOKUP(A3,Data!A1:AQ88,32,FALSE)</f>
        <v>0.51319999999999999</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0.14510000000000001</v>
      </c>
      <c r="E90" s="23"/>
      <c r="F90" s="23"/>
      <c r="G90" s="23"/>
      <c r="H90" s="23"/>
      <c r="I90" s="23"/>
      <c r="J90" s="23"/>
    </row>
    <row r="91" spans="1:10" ht="11.25" customHeight="1" x14ac:dyDescent="0.2">
      <c r="A91" s="19"/>
      <c r="B91" s="43" t="s">
        <v>466</v>
      </c>
      <c r="C91" s="56">
        <f>VLOOKUP(A3,Data!A1:AQ88,38,FALSE)</f>
        <v>0.20349999999999999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0.16</v>
      </c>
      <c r="E98" s="23"/>
      <c r="F98" s="23"/>
      <c r="G98" s="23"/>
      <c r="H98" s="23"/>
      <c r="I98" s="23"/>
      <c r="J98" s="23"/>
    </row>
    <row r="99" spans="1:10" ht="11.25" customHeight="1" x14ac:dyDescent="0.2">
      <c r="A99" s="19"/>
      <c r="B99" s="43" t="s">
        <v>466</v>
      </c>
      <c r="C99" s="56">
        <f>VLOOKUP(A3,Data!A1:AQ88,41,FALSE)</f>
        <v>0.189</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7.5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7.5</v>
      </c>
      <c r="C104" s="63">
        <f>VLOOKUP(A3,Data!A1:AQ88,42,FALSE)</f>
        <v>1</v>
      </c>
      <c r="D104" s="99">
        <f>SUM(A104:C104)</f>
        <v>25.5</v>
      </c>
      <c r="E104" s="63">
        <f>VLOOKUP(A3,Data!A1:AQ88,43,FALSE)</f>
        <v>40</v>
      </c>
      <c r="F104" s="33">
        <f>D104/E104</f>
        <v>0.63749999999999996</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F9hgng7qGw/x2qx9YRrHvgzOmoh8uOcfiSQcROrmsVujO0tCsqpn5E89ZDdyVne2txLm5lGruoa3AK5gtCLeiQ==" saltValue="9MBKecaBbyW4VVRVPrHy3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2023-09-06T13:28:23Z</dcterms:modified>
</cp:coreProperties>
</file>