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63A46B68-B378-425D-8511-DAC9F61225E9}" xr6:coauthVersionLast="47" xr6:coauthVersionMax="47" xr10:uidLastSave="{00000000-0000-0000-0000-000000000000}"/>
  <workbookProtection workbookAlgorithmName="SHA-512" workbookHashValue="1jpOkDNGdMyNjW3B1b73aEoDqzjx2VXqD3fOljUXWDWk0lKIUXPsktxfJRoOonE6Z9/l5ZwFgPSiPdbIo/I5CQ==" workbookSaltValue="Vdxy8f5eOfdX+QcGDuOe0g=="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<sst xmlns="http://schemas.openxmlformats.org/spreadsheetml/2006/main" count="2581" uniqueCount="605">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</sst>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0.4194</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0.93330000000000002</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0.3226</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0.84209999999999996</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0.61539999999999995</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0.6774</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0.97297297297297303</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0.25</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0.93333333333333302</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0.97297297297297303</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0.9375</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3.5714285714285698E-2</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3.03030303030303E-2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0.42857142857142899</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7.1428571428571397E-2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3.03030303030303E-2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0.11111111111111099</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0.125</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0.33333333333333298</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0.33333333333333298</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0.328416149068323</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0.421958276229633</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0.44179894179894202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0.28726708074534202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0.24969696969697</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0.375</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0.42337164750957901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0.61080000000000001</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0.24299999999999999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0.2</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0.6</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0.6</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0.375</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0.58330000000000004</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6.4999999999999997E-3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0.12770000000000001</c:v>
                </c:pt>
                <c:pt idx="3">
                  <c:v>3.3300000000000003E-2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0.58330000000000004</c:v>
                </c:pt>
                <c:pt idx="3">
                  <c:v>0.33329999999999999</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0.19570000000000001</c:v>
                </c:pt>
                <c:pt idx="3">
                  <c:v>0.1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0.5706</c:v>
                </c:pt>
                <c:pt idx="3">
                  <c:v>0.61080000000000001</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0.1022</c:v>
                </c:pt>
                <c:pt idx="3">
                  <c:v>0.1928</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c:v>
                </c:pt>
                <c:pt idx="3">
                  <c:v>0.27500000000000002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3.4500000000000003E-2</c:v>
                </c:pt>
                <c:pt idx="3">
                  <c:v>5.5599999999999997E-2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c:v>
                </c:pt>
                <c:pt idx="3">
                  <c:v>2.7799999999999998E-2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68</v>
      </c>
      <c r="B3" s="36"/>
      <c r="C3" s="36"/>
      <c r="D3" s="36"/>
      <c r="E3" s="36"/>
      <c r="F3" s="36"/>
      <c r="G3" s="36"/>
      <c r="H3" s="36"/>
      <c r="I3" s="36"/>
      <c r="J3" s="36"/>
      <c r="K3" s="36"/>
      <c r="L3" s="36"/>
      <c r="M3" s="36"/>
      <c r="N3" s="36"/>
      <c r="O3" s="10"/>
    </row>
    <row r="4" spans="1:20" s="9" customFormat="1" ht="11.25" x14ac:dyDescent="0.2">
      <c r="A4" s="9" t="str">
        <f>+VLOOKUP(A3,'Old Data'!A1:CM88,2,FALSE)</f>
        <v>625 Elizabeth Street</v>
      </c>
      <c r="C4" s="12"/>
      <c r="E4" s="12"/>
      <c r="F4" s="12"/>
    </row>
    <row r="5" spans="1:20" s="9" customFormat="1" ht="11.25" x14ac:dyDescent="0.2">
      <c r="A5" s="9" t="str">
        <f>+VLOOKUP(A3,'Old Data'!A1:CM88,3,FALSE)</f>
        <v>Clinton</v>
      </c>
      <c r="C5" s="12"/>
      <c r="E5" s="12"/>
      <c r="F5" s="12"/>
      <c r="G5" s="12" t="str">
        <f>+VLOOKUP(A3,'Old Data'!A1:CM88,4,FALSE)</f>
        <v>SC</v>
      </c>
      <c r="H5" s="12"/>
      <c r="I5" s="12">
        <f>+VLOOKUP(A3,'Old Data'!A1:CM88,5,FALSE)</f>
        <v>29325</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0.58330000000000004</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0.375</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0.97297297297297303</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0.93333333333333302</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0.97297297297297303</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0.9375</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3.5714285714285698E-2</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3.03030303030303E-2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0.42857142857142899</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7.1428571428571397E-2</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3.03030303030303E-2</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0.11111111111111099</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0.33333333333333298</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t="str">
        <f>VLOOKUP(A3,'Old Data'!A1:CM88,51,FALSE)</f>
        <v>NA</v>
      </c>
      <c r="H61" s="66" t="s">
        <v>1</v>
      </c>
      <c r="I61" s="11" t="str">
        <f>IF(OR(G61="NA",G61="**"),"NA",IF(G61&lt;C61,"Not Met","Met"))</f>
        <v>NA</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0.5</v>
      </c>
      <c r="H64" s="66" t="s">
        <v>1</v>
      </c>
      <c r="I64" s="11" t="str">
        <f>IF(OR(G64="NA",G64="**"),"NA",IF(G64&lt;C64,"Not Met","Met"))</f>
        <v>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0.33333333333333298</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0.328416149068323</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0.421958276229633</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0.44179894179894202</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0.28726708074534202</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0.24969696969697</v>
      </c>
      <c r="H85" s="66" t="s">
        <v>1</v>
      </c>
      <c r="I85" s="11" t="str">
        <f>IF(OR(G85="NA",G85="**"),"NA",IF(G85&gt;C85,"Not Met","Met"))</f>
        <v>Not 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0.42337164750957901</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0.61080000000000001</v>
      </c>
      <c r="H99" s="66" t="s">
        <v>1</v>
      </c>
      <c r="I99" s="11" t="str">
        <f t="shared" ref="I99" si="2">IF(OR(G99="NA",G99="**"),"NA",IF(G99&lt;C99,"Not Met","Met"))</f>
        <v>Not 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0.24299999999999999</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6.4999999999999997E-3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v>
      </c>
      <c r="H109" s="66" t="s">
        <v>1</v>
      </c>
      <c r="I109" s="11" t="str">
        <f>IF(OR(G109="NA",G109="**"),"NA",IF(G109&lt;C109,"Not Met","Met"))</f>
        <v>Not 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0.61539999999999995</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0.25</v>
      </c>
      <c r="H115" s="66" t="s">
        <v>1</v>
      </c>
      <c r="I115" s="11" t="str">
        <f t="shared" si="3"/>
        <v>Not 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0.125</v>
      </c>
      <c r="H118" s="66" t="s">
        <v>1</v>
      </c>
      <c r="I118" s="11" t="str">
        <f>IF(OR(G118="NA",G118="**"),"NA",IF(G118&gt;C118,"Not Met","Met"))</f>
        <v>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0.375</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1</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0.4194</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0.93330000000000002</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0.3226</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0.84209999999999996</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0.6774</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0.2</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0.6</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0.6</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ld6aHMl+qVeqZPyUe4wpqusaLm+mvxHTNfSIg7fzDsESonMjqX2u8Al46JerCC9H0gvVoqqz1iqSMNfRXlkYlQ==" saltValue="7ZAFFoOn5U2pHd+iBl25iw=="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68</v>
      </c>
      <c r="B3" s="36"/>
      <c r="C3" s="36"/>
      <c r="D3" s="36"/>
      <c r="E3" s="36"/>
      <c r="F3" s="36"/>
      <c r="G3" s="36"/>
      <c r="H3" s="10"/>
      <c r="I3" s="10"/>
      <c r="J3" s="10"/>
    </row>
    <row r="4" spans="1:10" x14ac:dyDescent="0.2">
      <c r="A4" s="9" t="str">
        <f>VLOOKUP(A3,Data!A1:AQ88,2,FALSE)</f>
        <v>625 Elizabeth Street</v>
      </c>
    </row>
    <row r="5" spans="1:10" x14ac:dyDescent="0.2">
      <c r="A5" s="9" t="str">
        <f>VLOOKUP(A3,Data!A1:AQ88,3,FALSE)</f>
        <v>Clinton</v>
      </c>
      <c r="C5" s="12" t="str">
        <f>VLOOKUP(A3,Data!A1:AQ88,4,FALSE)</f>
        <v>SC</v>
      </c>
      <c r="D5" s="12">
        <f>VLOOKUP(A3,Data!A1:AQ88,5,FALSE)</f>
        <v>29325</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0.58330000000000004</v>
      </c>
      <c r="E34" s="23"/>
      <c r="F34" s="23"/>
      <c r="G34" s="23"/>
      <c r="H34" s="23"/>
      <c r="I34" s="23"/>
      <c r="J34" s="23"/>
    </row>
    <row r="35" spans="1:10" ht="11.25" customHeight="1" x14ac:dyDescent="0.2">
      <c r="A35" s="19"/>
      <c r="B35" s="43" t="s">
        <v>466</v>
      </c>
      <c r="C35" s="56">
        <f>VLOOKUP(A3,Data!A1:AQ88,17,FALSE)</f>
        <v>0.33329999999999999</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and did not improve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0.12770000000000001</v>
      </c>
      <c r="E42" s="23"/>
      <c r="F42" s="23"/>
      <c r="G42" s="23"/>
      <c r="H42" s="23"/>
      <c r="I42" s="23"/>
      <c r="J42" s="23"/>
    </row>
    <row r="43" spans="1:10" ht="11.25" customHeight="1" x14ac:dyDescent="0.2">
      <c r="A43" s="19"/>
      <c r="B43" s="43" t="s">
        <v>466</v>
      </c>
      <c r="C43" s="56">
        <f>VLOOKUP(A3,Data!A1:AQ88,20,FALSE)</f>
        <v>3.3300000000000003E-2</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0.5</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but improved since last year</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3.4500000000000003E-2</v>
      </c>
      <c r="E50" s="23"/>
      <c r="F50" s="23"/>
      <c r="G50" s="23"/>
      <c r="H50" s="23"/>
      <c r="I50" s="23"/>
      <c r="J50" s="23"/>
    </row>
    <row r="51" spans="1:10" ht="11.25" customHeight="1" x14ac:dyDescent="0.2">
      <c r="A51" s="19"/>
      <c r="B51" s="43" t="s">
        <v>466</v>
      </c>
      <c r="C51" s="56">
        <f>VLOOKUP(A3,Data!A1:AQ88,23,FALSE)</f>
        <v>5.5599999999999997E-2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0.19570000000000001</v>
      </c>
      <c r="E58" s="23"/>
      <c r="F58" s="23"/>
      <c r="G58" s="23"/>
      <c r="H58" s="23"/>
      <c r="I58" s="23"/>
      <c r="J58" s="23"/>
    </row>
    <row r="59" spans="1:10" ht="11.25" customHeight="1" x14ac:dyDescent="0.2">
      <c r="A59" s="19"/>
      <c r="B59" s="43" t="s">
        <v>466</v>
      </c>
      <c r="C59" s="56">
        <f>VLOOKUP(A3,Data!A1:AQ88,26,FALSE)</f>
        <v>0.1</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but improved since last year</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v>
      </c>
      <c r="E66" s="23"/>
      <c r="F66" s="23"/>
      <c r="G66" s="23"/>
      <c r="H66" s="23"/>
      <c r="I66" s="23"/>
      <c r="J66" s="23"/>
    </row>
    <row r="67" spans="1:10" ht="11.25" customHeight="1" x14ac:dyDescent="0.2">
      <c r="A67" s="19"/>
      <c r="B67" s="43" t="s">
        <v>466</v>
      </c>
      <c r="C67" s="56">
        <f>VLOOKUP(A3,Data!A1:AQ88,29,FALSE)</f>
        <v>2.7799999999999998E-2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1</v>
      </c>
      <c r="C70" s="92" t="str">
        <f>IF(B70=0,"Does not meet prior year’s state performance and did not improve",
IF(B70=1,"Does not meet prior year’s state performance but improved since last year",
IF(B70=2,"Meets or exceeds prior year’s state performance",
IF(B70=3,"Meets or exceeds current state target",""))))</f>
        <v>Does not meet prior year’s state performance but improved since last year</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0.5706</v>
      </c>
      <c r="E74" s="23"/>
      <c r="F74" s="23"/>
      <c r="G74" s="23"/>
      <c r="H74" s="23"/>
      <c r="I74" s="23"/>
      <c r="J74" s="23"/>
    </row>
    <row r="75" spans="1:10" ht="11.25" customHeight="1" x14ac:dyDescent="0.2">
      <c r="A75" s="19"/>
      <c r="B75" s="43" t="s">
        <v>466</v>
      </c>
      <c r="C75" s="56">
        <f>VLOOKUP(A3,Data!A1:AQ88,32,FALSE)</f>
        <v>0.61080000000000001</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0.1022</v>
      </c>
      <c r="E90" s="23"/>
      <c r="F90" s="23"/>
      <c r="G90" s="23"/>
      <c r="H90" s="23"/>
      <c r="I90" s="23"/>
      <c r="J90" s="23"/>
    </row>
    <row r="91" spans="1:10" ht="11.25" customHeight="1" x14ac:dyDescent="0.2">
      <c r="A91" s="19"/>
      <c r="B91" s="43" t="s">
        <v>466</v>
      </c>
      <c r="C91" s="56">
        <f>VLOOKUP(A3,Data!A1:AQ88,38,FALSE)</f>
        <v>0.1928</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v>
      </c>
      <c r="E98" s="23"/>
      <c r="F98" s="23"/>
      <c r="G98" s="23"/>
      <c r="H98" s="23"/>
      <c r="I98" s="23"/>
      <c r="J98" s="23"/>
    </row>
    <row r="99" spans="1:10" ht="11.25" customHeight="1" x14ac:dyDescent="0.2">
      <c r="A99" s="19"/>
      <c r="B99" s="43" t="s">
        <v>466</v>
      </c>
      <c r="C99" s="56">
        <f>VLOOKUP(A3,Data!A1:AQ88,41,FALSE)</f>
        <v>0.27500000000000002</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6</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18</v>
      </c>
      <c r="B104" s="99">
        <f>B101</f>
        <v>6</v>
      </c>
      <c r="C104" s="63">
        <f>VLOOKUP(A3,Data!A1:AQ88,42,FALSE)</f>
        <v>1</v>
      </c>
      <c r="D104" s="99">
        <f>SUM(A104:C104)</f>
        <v>25</v>
      </c>
      <c r="E104" s="63">
        <f>VLOOKUP(A3,Data!A1:AQ88,43,FALSE)</f>
        <v>40</v>
      </c>
      <c r="F104" s="33">
        <f>D104/E104</f>
        <v>0.625</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lsTyGO/DH/6ByIJoKvFR4W2CxRjSbL1zLmHbLAXEuTdgIWD9eZ4boro9/Ws3lOQcCjOP3sOHCTFKqt/M6XbVPw==" saltValue="0CLiNbl4y796OB16Dv/zi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2023-09-06T13:28:37Z</dcterms:modified>
</cp:coreProperties>
</file>