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10D943E9-7252-4882-82F0-4A944B98FFB6}" xr6:coauthVersionLast="47" xr6:coauthVersionMax="47" xr10:uidLastSave="{00000000-0000-0000-0000-000000000000}"/>
  <workbookProtection workbookAlgorithmName="SHA-512" workbookHashValue="Xzo6Eqc+1Vi9ZInIVsCNoPnx4t16+OqekbKpVyp/xHXK4/EQintxwzoamIS0HlPPGIQC2hHKXVA7MqDz5tkgEQ==" workbookSaltValue="TUWaVWGMp61XT5dU83iHY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<sst xmlns="http://schemas.openxmlformats.org/spreadsheetml/2006/main" count="2581" uniqueCount="605">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</sst>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0.53849999999999998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0.30769999999999997</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0.84619999999999995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0.95652173913043503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0.93333333333333302</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0.17241379310344801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0.33333333333333298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0.13793103448275901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0.230769230769231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0.66669999999999996</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0.16508620689655201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0.36231884057970998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0.44642857142857101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0.23081896551724099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0.13669064748201401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0.33329999999999999</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0.11349306431273599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0.71189999999999998</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0.17630000000000001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0.25</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0.75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0.31580000000000003</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0.52629999999999999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2.7099999999999999E-2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0.2195</c:v>
                </c:pt>
                <c:pt idx="3">
                  <c:v>0.19350000000000001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0.52629999999999999</c:v>
                </c:pt>
                <c:pt idx="3">
                  <c:v>0.4</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0.27500000000000002</c:v>
                </c:pt>
                <c:pt idx="3">
                  <c:v>0.19350000000000001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0.70660000000000001</c:v>
                </c:pt>
                <c:pt idx="3">
                  <c:v>0.71189999999999998</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8.8300000000000003E-2</c:v>
                </c:pt>
                <c:pt idx="3">
                  <c:v>0.1371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0.182</c:v>
                </c:pt>
                <c:pt idx="3">
                  <c:v>0.5</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7.4099999999999999E-2</c:v>
                </c:pt>
                <c:pt idx="3">
                  <c:v>0</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c:v>
                </c:pt>
                <c:pt idx="3">
                  <c:v>0</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72</v>
      </c>
      <c r="B3" s="36"/>
      <c r="C3" s="36"/>
      <c r="D3" s="36"/>
      <c r="E3" s="36"/>
      <c r="F3" s="36"/>
      <c r="G3" s="36"/>
      <c r="H3" s="36"/>
      <c r="I3" s="36"/>
      <c r="J3" s="36"/>
      <c r="K3" s="36"/>
      <c r="L3" s="36"/>
      <c r="M3" s="36"/>
      <c r="N3" s="36"/>
      <c r="O3" s="10"/>
    </row>
    <row r="4" spans="1:20" s="9" customFormat="1" ht="11.25" x14ac:dyDescent="0.2">
      <c r="A4" s="9" t="str">
        <f>+VLOOKUP(A3,'Old Data'!A1:CM88,2,FALSE)</f>
        <v>338 West Columbia Ave</v>
      </c>
      <c r="C4" s="12"/>
      <c r="E4" s="12"/>
      <c r="F4" s="12"/>
    </row>
    <row r="5" spans="1:20" s="9" customFormat="1" ht="11.25" x14ac:dyDescent="0.2">
      <c r="A5" s="9" t="str">
        <f>+VLOOKUP(A3,'Old Data'!A1:CM88,3,FALSE)</f>
        <v>Batesburg-Leesville</v>
      </c>
      <c r="C5" s="12"/>
      <c r="E5" s="12"/>
      <c r="F5" s="12"/>
      <c r="G5" s="12" t="str">
        <f>+VLOOKUP(A3,'Old Data'!A1:CM88,4,FALSE)</f>
        <v>SC</v>
      </c>
      <c r="H5" s="12"/>
      <c r="I5" s="12">
        <f>+VLOOKUP(A3,'Old Data'!A1:CM88,5,FALSE)</f>
        <v>29006</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0.52629999999999999</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0.31580000000000003</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0.95652173913043503</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0.93333333333333302</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0.17241379310344801</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0.33333333333333298</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0.13793103448275901</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0.230769230769231</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0.5</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1</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1</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0.16508620689655201</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0.36231884057970998</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0.44642857142857101</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0.23081896551724099</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0.13669064748201401</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0.11349306431273599</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0.71189999999999998</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0.17630000000000001</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2.7099999999999999E-2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t="str">
        <f>VLOOKUP(A3,'Old Data'!A1:CM88,66,FALSE)</f>
        <v>NA</v>
      </c>
      <c r="H109" s="66" t="s">
        <v>1</v>
      </c>
      <c r="I109" s="11" t="str">
        <f>IF(OR(G109="NA",G109="**"),"NA",IF(G109&lt;C109,"Not Met","Met"))</f>
        <v>NA</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1</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0.66669999999999996</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0.33329999999999999</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1</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0.53849999999999998</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1</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0.30769999999999997</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0.84619999999999995</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0.25</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0.75</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1</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Cg3HCx1uZQXHiBr6rp0F6oCtaRif6BK5Ipup9zQBHPz4YU4lInTjj3kXMAZdKect3R+RVniyA4oiq6XtAsdeRg==" saltValue="LlzHyiKTQQEaxuu5L/cn+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72</v>
      </c>
      <c r="B3" s="36"/>
      <c r="C3" s="36"/>
      <c r="D3" s="36"/>
      <c r="E3" s="36"/>
      <c r="F3" s="36"/>
      <c r="G3" s="36"/>
      <c r="H3" s="10"/>
      <c r="I3" s="10"/>
      <c r="J3" s="10"/>
    </row>
    <row r="4" spans="1:10" x14ac:dyDescent="0.2">
      <c r="A4" s="9" t="str">
        <f>VLOOKUP(A3,Data!A1:AQ88,2,FALSE)</f>
        <v>338 West Columbia Ave</v>
      </c>
    </row>
    <row r="5" spans="1:10" x14ac:dyDescent="0.2">
      <c r="A5" s="9" t="str">
        <f>VLOOKUP(A3,Data!A1:AQ88,3,FALSE)</f>
        <v>Batesburg-Leesville</v>
      </c>
      <c r="C5" s="12" t="str">
        <f>VLOOKUP(A3,Data!A1:AQ88,4,FALSE)</f>
        <v>SC</v>
      </c>
      <c r="D5" s="12">
        <f>VLOOKUP(A3,Data!A1:AQ88,5,FALSE)</f>
        <v>29006</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0.52629999999999999</v>
      </c>
      <c r="E34" s="23"/>
      <c r="F34" s="23"/>
      <c r="G34" s="23"/>
      <c r="H34" s="23"/>
      <c r="I34" s="23"/>
      <c r="J34" s="23"/>
    </row>
    <row r="35" spans="1:10" ht="11.25" customHeight="1" x14ac:dyDescent="0.2">
      <c r="A35" s="19"/>
      <c r="B35" s="43" t="s">
        <v>466</v>
      </c>
      <c r="C35" s="56">
        <f>VLOOKUP(A3,Data!A1:AQ88,17,FALSE)</f>
        <v>0.4</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0.2195</v>
      </c>
      <c r="E42" s="23"/>
      <c r="F42" s="23"/>
      <c r="G42" s="23"/>
      <c r="H42" s="23"/>
      <c r="I42" s="23"/>
      <c r="J42" s="23"/>
    </row>
    <row r="43" spans="1:10" ht="11.25" customHeight="1" x14ac:dyDescent="0.2">
      <c r="A43" s="19"/>
      <c r="B43" s="43" t="s">
        <v>466</v>
      </c>
      <c r="C43" s="56">
        <f>VLOOKUP(A3,Data!A1:AQ88,20,FALSE)</f>
        <v>0.19350000000000001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7.4099999999999999E-2</v>
      </c>
      <c r="E50" s="23"/>
      <c r="F50" s="23"/>
      <c r="G50" s="23"/>
      <c r="H50" s="23"/>
      <c r="I50" s="23"/>
      <c r="J50" s="23"/>
    </row>
    <row r="51" spans="1:10" ht="11.25" customHeight="1" x14ac:dyDescent="0.2">
      <c r="A51" s="19"/>
      <c r="B51" s="43" t="s">
        <v>466</v>
      </c>
      <c r="C51" s="56">
        <f>VLOOKUP(A3,Data!A1:AQ88,23,FALSE)</f>
        <v>0</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0.27500000000000002</v>
      </c>
      <c r="E58" s="23"/>
      <c r="F58" s="23"/>
      <c r="G58" s="23"/>
      <c r="H58" s="23"/>
      <c r="I58" s="23"/>
      <c r="J58" s="23"/>
    </row>
    <row r="59" spans="1:10" ht="11.25" customHeight="1" x14ac:dyDescent="0.2">
      <c r="A59" s="19"/>
      <c r="B59" s="43" t="s">
        <v>466</v>
      </c>
      <c r="C59" s="56">
        <f>VLOOKUP(A3,Data!A1:AQ88,26,FALSE)</f>
        <v>0.19350000000000001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v>
      </c>
      <c r="E66" s="23"/>
      <c r="F66" s="23"/>
      <c r="G66" s="23"/>
      <c r="H66" s="23"/>
      <c r="I66" s="23"/>
      <c r="J66" s="23"/>
    </row>
    <row r="67" spans="1:10" ht="11.25" customHeight="1" x14ac:dyDescent="0.2">
      <c r="A67" s="19"/>
      <c r="B67" s="43" t="s">
        <v>466</v>
      </c>
      <c r="C67" s="56">
        <f>VLOOKUP(A3,Data!A1:AQ88,29,FALSE)</f>
        <v>0</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0.70660000000000001</v>
      </c>
      <c r="E74" s="23"/>
      <c r="F74" s="23"/>
      <c r="G74" s="23"/>
      <c r="H74" s="23"/>
      <c r="I74" s="23"/>
      <c r="J74" s="23"/>
    </row>
    <row r="75" spans="1:10" ht="11.25" customHeight="1" x14ac:dyDescent="0.2">
      <c r="A75" s="19"/>
      <c r="B75" s="43" t="s">
        <v>466</v>
      </c>
      <c r="C75" s="56">
        <f>VLOOKUP(A3,Data!A1:AQ88,32,FALSE)</f>
        <v>0.71189999999999998</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8.8300000000000003E-2</v>
      </c>
      <c r="E90" s="23"/>
      <c r="F90" s="23"/>
      <c r="G90" s="23"/>
      <c r="H90" s="23"/>
      <c r="I90" s="23"/>
      <c r="J90" s="23"/>
    </row>
    <row r="91" spans="1:10" ht="11.25" customHeight="1" x14ac:dyDescent="0.2">
      <c r="A91" s="19"/>
      <c r="B91" s="43" t="s">
        <v>466</v>
      </c>
      <c r="C91" s="56">
        <f>VLOOKUP(A3,Data!A1:AQ88,38,FALSE)</f>
        <v>0.1371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3</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current state target</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0.182</v>
      </c>
      <c r="E98" s="23"/>
      <c r="F98" s="23"/>
      <c r="G98" s="23"/>
      <c r="H98" s="23"/>
      <c r="I98" s="23"/>
      <c r="J98" s="23"/>
    </row>
    <row r="99" spans="1:10" ht="11.25" customHeight="1" x14ac:dyDescent="0.2">
      <c r="A99" s="19"/>
      <c r="B99" s="43" t="s">
        <v>466</v>
      </c>
      <c r="C99" s="56">
        <f>VLOOKUP(A3,Data!A1:AQ88,41,FALSE)</f>
        <v>0.5</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12</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12</v>
      </c>
      <c r="C104" s="63">
        <f>VLOOKUP(A3,Data!A1:AQ88,42,FALSE)</f>
        <v>1</v>
      </c>
      <c r="D104" s="99">
        <f>SUM(A104:C104)</f>
        <v>31</v>
      </c>
      <c r="E104" s="63">
        <f>VLOOKUP(A3,Data!A1:AQ88,43,FALSE)</f>
        <v>40</v>
      </c>
      <c r="F104" s="33">
        <f>D104/E104</f>
        <v>0.77500000000000002</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9UlPxh8Wl+8vi0UlaelJJlbmzXW3v+YOSKCmWbceUu+DOA4FF962o0h6m0G8WqixDHwM+3dODJG9yuFRiiuQpg==" saltValue="8KzrGPMTDorOs3lsmLzjC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2023-09-06T13:28:42Z</dcterms:modified>
</cp:coreProperties>
</file>