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4F8DB795-C45B-4854-847B-C7875147606D}" xr6:coauthVersionLast="47" xr6:coauthVersionMax="47" xr10:uidLastSave="{00000000-0000-0000-0000-000000000000}"/>
  <workbookProtection workbookAlgorithmName="SHA-512" workbookHashValue="KgdwMO5MipNQkNjgQIOxz9lDPYX/vLNDa7cWeTheiMXTJLNTbpwwfM1AYLuDYHy9ovIYNkGYBcovbsr+USmdVQ==" workbookSaltValue="uYBscj4ZrEgvnsq1PrWq2g=="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<sst xmlns="http://schemas.openxmlformats.org/spreadsheetml/2006/main" count="2581" uniqueCount="605">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</sst>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9.0899999999999995E-2</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0.42309999999999998</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0.78259999999999996</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0.30769999999999997</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0.68179999999999996</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0.81820000000000004</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0.42309999999999998</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0.95652173913043503</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0.92727272727272703</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0.5625</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0.83870967741935498</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0.94545454545454499</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0.96</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4.7619047619047603E-2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6.3829787234042507E-2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0.36</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0.14285714285714299</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0.41670000000000001</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0.25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0.5</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0.25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1</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0.18283362727807201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0.23047401023431199</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0.35111111111111099</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0.18518518518518501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0.109375</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0.58330000000000004</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0.27298444130127297</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0.59330000000000005</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0.3034</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0.2</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0.7</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0.7</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0.6522</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0.13039999999999999</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1.7999999999999999E-2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0.95652173913043503</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2.9399999999999999E-2</c:v>
                </c:pt>
                <c:pt idx="3">
                  <c:v>6.8199999999999997E-2</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9.0899999999999995E-2</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0.13039999999999999</c:v>
                </c:pt>
                <c:pt idx="3">
                  <c:v>0.4375</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c:v>
                </c:pt>
                <c:pt idx="3">
                  <c:v>2.2700000000000001E-2</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0.60860000000000003</c:v>
                </c:pt>
                <c:pt idx="3">
                  <c:v>0.59330000000000005</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3.8899999999999997E-2</c:v>
                </c:pt>
                <c:pt idx="3">
                  <c:v>0.13020000000000001</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0.11899999999999999</c:v>
                </c:pt>
                <c:pt idx="3">
                  <c:v>0</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6.4500000000000002E-2</c:v>
                </c:pt>
                <c:pt idx="3">
                  <c:v>7.8399999999999997E-2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c:v>
                </c:pt>
                <c:pt idx="3">
                  <c:v>1.9199999999999998E-2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0.78259999999999996</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76</v>
      </c>
      <c r="B3" s="36"/>
      <c r="C3" s="36"/>
      <c r="D3" s="36"/>
      <c r="E3" s="36"/>
      <c r="F3" s="36"/>
      <c r="G3" s="36"/>
      <c r="H3" s="36"/>
      <c r="I3" s="36"/>
      <c r="J3" s="36"/>
      <c r="K3" s="36"/>
      <c r="L3" s="36"/>
      <c r="M3" s="36"/>
      <c r="N3" s="36"/>
      <c r="O3" s="10"/>
    </row>
    <row r="4" spans="1:20" s="9" customFormat="1" ht="11.25" x14ac:dyDescent="0.2">
      <c r="A4" s="9" t="str">
        <f>+VLOOKUP(A3,'Old Data'!A1:CM88,2,FALSE)</f>
        <v>Post Office Box 947</v>
      </c>
      <c r="C4" s="12"/>
      <c r="E4" s="12"/>
      <c r="F4" s="12"/>
    </row>
    <row r="5" spans="1:20" s="9" customFormat="1" ht="11.25" x14ac:dyDescent="0.2">
      <c r="A5" s="9" t="str">
        <f>+VLOOKUP(A3,'Old Data'!A1:CM88,3,FALSE)</f>
        <v>Bennettsville</v>
      </c>
      <c r="C5" s="12"/>
      <c r="E5" s="12"/>
      <c r="F5" s="12"/>
      <c r="G5" s="12" t="str">
        <f>+VLOOKUP(A3,'Old Data'!A1:CM88,4,FALSE)</f>
        <v>SC</v>
      </c>
      <c r="H5" s="12"/>
      <c r="I5" s="12">
        <f>+VLOOKUP(A3,'Old Data'!A1:CM88,5,FALSE)</f>
        <v>29512</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0.13039999999999999</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0.6522</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0.95652173913043503</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0.92727272727272703</v>
      </c>
      <c r="H22" s="66" t="s">
        <v>1</v>
      </c>
      <c r="I22" s="11" t="str">
        <f>IF(OR(G22="NA",G22="**"),"NA",IF(G22&lt;C22,"Not Met","Met"))</f>
        <v>Not 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0.83870967741935498</v>
      </c>
      <c r="H25" s="66" t="s">
        <v>1</v>
      </c>
      <c r="I25" s="11" t="str">
        <f>IF(OR(G25="NA",G25="**"),"NA",IF(G25&lt;C25,"Not Met","Met"))</f>
        <v>Not 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0.95652173913043503</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0.94545454545454499</v>
      </c>
      <c r="H31" s="66" t="s">
        <v>1</v>
      </c>
      <c r="I31" s="11" t="str">
        <f>IF(OR(G31="NA",G31="**"),"NA",IF(G31&lt;C31,"Not Met","Met"))</f>
        <v>Not 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0.96</v>
      </c>
      <c r="H34" s="66" t="s">
        <v>1</v>
      </c>
      <c r="I34" s="11" t="str">
        <f>IF(OR(G34="NA",G34="**"),"NA",IF(G34&lt;C34,"Not Met","Met"))</f>
        <v>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4.7619047619047603E-2</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6.3829787234042507E-2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0.36</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0.14285714285714299</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0.5</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0.25</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v>
      </c>
      <c r="H61" s="66" t="s">
        <v>1</v>
      </c>
      <c r="I61" s="11" t="str">
        <f>IF(OR(G61="NA",G61="**"),"NA",IF(G61&lt;C61,"Not Met","Met"))</f>
        <v>Not 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0.5</v>
      </c>
      <c r="H64" s="66" t="s">
        <v>1</v>
      </c>
      <c r="I64" s="11" t="str">
        <f>IF(OR(G64="NA",G64="**"),"NA",IF(G64&lt;C64,"Not Met","Met"))</f>
        <v>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0.25</v>
      </c>
      <c r="H67" s="66" t="s">
        <v>1</v>
      </c>
      <c r="I67" s="11" t="str">
        <f>IF(OR(G67="NA",G67="**"),"NA",IF(G67&lt;C67,"Not Met","Met"))</f>
        <v>Not 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1</v>
      </c>
      <c r="H70" s="66" t="s">
        <v>1</v>
      </c>
      <c r="I70" s="11" t="str">
        <f>IF(OR(G70="NA",G70="**"),"NA",IF(G70&lt;C70,"Not Met","Met"))</f>
        <v>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0.18283362727807201</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0.23047401023431199</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0.35111111111111099</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0.18518518518518501</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0.109375</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0.27298444130127297</v>
      </c>
      <c r="H88" s="66" t="s">
        <v>1</v>
      </c>
      <c r="I88" s="11" t="str">
        <f>IF(OR(G88="NA",G88="**"),"NA",IF(G88&gt;C88,"Not Met","Met"))</f>
        <v>Not 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0.59330000000000005</v>
      </c>
      <c r="H99" s="66" t="s">
        <v>1</v>
      </c>
      <c r="I99" s="11" t="str">
        <f t="shared" ref="I99" si="2">IF(OR(G99="NA",G99="**"),"NA",IF(G99&lt;C99,"Not Met","Met"))</f>
        <v>Not 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0.3034</v>
      </c>
      <c r="H102" s="66" t="s">
        <v>1</v>
      </c>
      <c r="I102" s="11" t="str">
        <f>IF(OR(G102="NA",G102="**"),"NA",IF(G102&gt;C102,"Not Met","Met"))</f>
        <v>Not 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1.7999999999999999E-2</v>
      </c>
      <c r="H105" s="66" t="s">
        <v>1</v>
      </c>
      <c r="I105" s="11" t="str">
        <f>IF(OR(G105="NA",G105="**"),"NA",IF(G105&gt;C105,"Not Met","Met"))</f>
        <v>Not 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9.0899999999999995E-2</v>
      </c>
      <c r="H109" s="66" t="s">
        <v>1</v>
      </c>
      <c r="I109" s="11" t="str">
        <f>IF(OR(G109="NA",G109="**"),"NA",IF(G109&lt;C109,"Not Met","Met"))</f>
        <v>Not 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0.81820000000000004</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0.5625</v>
      </c>
      <c r="H115" s="66" t="s">
        <v>1</v>
      </c>
      <c r="I115" s="11" t="str">
        <f t="shared" si="3"/>
        <v>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0.41670000000000001</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0.58330000000000004</v>
      </c>
      <c r="H121" s="66" t="s">
        <v>1</v>
      </c>
      <c r="I121" s="11" t="str">
        <f>IF(OR(G121="NA",G121="**"),"NA",IF(G121&gt;C121,"Not Met","Met"))</f>
        <v>Not 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9.0899999999999995E-2</v>
      </c>
      <c r="H127" s="66" t="s">
        <v>1</v>
      </c>
      <c r="I127" s="11" t="str">
        <f>IF(OR(G127="NA",G127="**"),"NA",IF(G127&gt;C127,"Not Met","Met"))</f>
        <v>Not 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f>VLOOKUP(A3,'Old Data'!A1:CM88,74,FALSE)</f>
        <v>0</v>
      </c>
      <c r="H133" s="66" t="s">
        <v>1</v>
      </c>
      <c r="I133" s="11" t="str">
        <f>IF(OR(G133="NA",G133="**"),"NA",IF(G133&gt;C133,"Not Met","Met"))</f>
        <v>Met</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0.78259999999999996</v>
      </c>
      <c r="H138" s="66" t="s">
        <v>1</v>
      </c>
      <c r="I138" s="11" t="str">
        <f t="shared" si="3"/>
        <v>Not 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0.42309999999999998</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0.78259999999999996</v>
      </c>
      <c r="H146" s="66" t="s">
        <v>1</v>
      </c>
      <c r="I146" s="11" t="str">
        <f t="shared" si="3"/>
        <v>Not 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0.30769999999999997</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0.68179999999999996</v>
      </c>
      <c r="H154" s="66" t="s">
        <v>1</v>
      </c>
      <c r="I154" s="11" t="str">
        <f t="shared" si="3"/>
        <v>Not 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0.42309999999999998</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0.2</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0.7</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0.7</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6eOdpFuou23mB7ywQUGPB+s5P2L7CFEw/8SO3LL0u3pheBrNgV/scN2zBVflqSWXWoqNGatqTd0mexXL3KnIXg==" saltValue="eJbymQOKkHoFotHc3W2O1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76</v>
      </c>
      <c r="B3" s="36"/>
      <c r="C3" s="36"/>
      <c r="D3" s="36"/>
      <c r="E3" s="36"/>
      <c r="F3" s="36"/>
      <c r="G3" s="36"/>
      <c r="H3" s="10"/>
      <c r="I3" s="10"/>
      <c r="J3" s="10"/>
    </row>
    <row r="4" spans="1:10" x14ac:dyDescent="0.2">
      <c r="A4" s="9" t="str">
        <f>VLOOKUP(A3,Data!A1:AQ88,2,FALSE)</f>
        <v>Post Office Box 947</v>
      </c>
    </row>
    <row r="5" spans="1:10" x14ac:dyDescent="0.2">
      <c r="A5" s="9" t="str">
        <f>VLOOKUP(A3,Data!A1:AQ88,3,FALSE)</f>
        <v>Bennettsville</v>
      </c>
      <c r="C5" s="12" t="str">
        <f>VLOOKUP(A3,Data!A1:AQ88,4,FALSE)</f>
        <v>SC</v>
      </c>
      <c r="D5" s="12">
        <f>VLOOKUP(A3,Data!A1:AQ88,5,FALSE)</f>
        <v>29512</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18</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1</v>
      </c>
      <c r="C30" s="92" t="str">
        <f>IF(B30=0,"Does not meet prior year’s state performance and did not improve",
IF(B30=1,"Does not meet prior year’s state performance but improved since last year",
IF(B30=2,"Meets or exceeds prior year’s state performance",
IF(B30=3,"Meets or exceeds current state target",""))))</f>
        <v>Does not meet prior year’s state performance but improved since last year</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0.13039999999999999</v>
      </c>
      <c r="E34" s="23"/>
      <c r="F34" s="23"/>
      <c r="G34" s="23"/>
      <c r="H34" s="23"/>
      <c r="I34" s="23"/>
      <c r="J34" s="23"/>
    </row>
    <row r="35" spans="1:10" ht="11.25" customHeight="1" x14ac:dyDescent="0.2">
      <c r="A35" s="19"/>
      <c r="B35" s="43" t="s">
        <v>466</v>
      </c>
      <c r="C35" s="56">
        <f>VLOOKUP(A3,Data!A1:AQ88,17,FALSE)</f>
        <v>0.4375</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0.5</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but improved since last year</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2.9399999999999999E-2</v>
      </c>
      <c r="E42" s="23"/>
      <c r="F42" s="23"/>
      <c r="G42" s="23"/>
      <c r="H42" s="23"/>
      <c r="I42" s="23"/>
      <c r="J42" s="23"/>
    </row>
    <row r="43" spans="1:10" ht="11.25" customHeight="1" x14ac:dyDescent="0.2">
      <c r="A43" s="19"/>
      <c r="B43" s="43" t="s">
        <v>466</v>
      </c>
      <c r="C43" s="56">
        <f>VLOOKUP(A3,Data!A1:AQ88,20,FALSE)</f>
        <v>6.8199999999999997E-2</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0.5</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Does not meet prior year’s state performance but improved since last year</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6.4500000000000002E-2</v>
      </c>
      <c r="E50" s="23"/>
      <c r="F50" s="23"/>
      <c r="G50" s="23"/>
      <c r="H50" s="23"/>
      <c r="I50" s="23"/>
      <c r="J50" s="23"/>
    </row>
    <row r="51" spans="1:10" ht="11.25" customHeight="1" x14ac:dyDescent="0.2">
      <c r="A51" s="19"/>
      <c r="B51" s="43" t="s">
        <v>466</v>
      </c>
      <c r="C51" s="56">
        <f>VLOOKUP(A3,Data!A1:AQ88,23,FALSE)</f>
        <v>7.8399999999999997E-2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but improved since last year</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v>
      </c>
      <c r="E58" s="23"/>
      <c r="F58" s="23"/>
      <c r="G58" s="23"/>
      <c r="H58" s="23"/>
      <c r="I58" s="23"/>
      <c r="J58" s="23"/>
    </row>
    <row r="59" spans="1:10" ht="11.25" customHeight="1" x14ac:dyDescent="0.2">
      <c r="A59" s="19"/>
      <c r="B59" s="43" t="s">
        <v>466</v>
      </c>
      <c r="C59" s="56">
        <f>VLOOKUP(A3,Data!A1:AQ88,26,FALSE)</f>
        <v>2.2700000000000001E-2</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0.5</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but improved since last year</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0</v>
      </c>
      <c r="E66" s="23"/>
      <c r="F66" s="23"/>
      <c r="G66" s="23"/>
      <c r="H66" s="23"/>
      <c r="I66" s="23"/>
      <c r="J66" s="23"/>
    </row>
    <row r="67" spans="1:10" ht="11.25" customHeight="1" x14ac:dyDescent="0.2">
      <c r="A67" s="19"/>
      <c r="B67" s="43" t="s">
        <v>466</v>
      </c>
      <c r="C67" s="56">
        <f>VLOOKUP(A3,Data!A1:AQ88,29,FALSE)</f>
        <v>1.9199999999999998E-2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0</v>
      </c>
      <c r="C70" s="92" t="str">
        <f>IF(B70=0,"Does not meet prior year’s state performance and did not improve",
IF(B70=1,"Does not meet prior year’s state performance but improved since last year",
IF(B70=2,"Meets or exceeds prior year’s state performance",
IF(B70=3,"Meets or exceeds current state target",""))))</f>
        <v>Does not meet prior year’s state performance and did not improve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0.60860000000000003</v>
      </c>
      <c r="E74" s="23"/>
      <c r="F74" s="23"/>
      <c r="G74" s="23"/>
      <c r="H74" s="23"/>
      <c r="I74" s="23"/>
      <c r="J74" s="23"/>
    </row>
    <row r="75" spans="1:10" ht="11.25" customHeight="1" x14ac:dyDescent="0.2">
      <c r="A75" s="19"/>
      <c r="B75" s="43" t="s">
        <v>466</v>
      </c>
      <c r="C75" s="56">
        <f>VLOOKUP(A3,Data!A1:AQ88,32,FALSE)</f>
        <v>0.59330000000000005</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2</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prior year’s state performance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3.8899999999999997E-2</v>
      </c>
      <c r="E90" s="23"/>
      <c r="F90" s="23"/>
      <c r="G90" s="23"/>
      <c r="H90" s="23"/>
      <c r="I90" s="23"/>
      <c r="J90" s="23"/>
    </row>
    <row r="91" spans="1:10" ht="11.25" customHeight="1" x14ac:dyDescent="0.2">
      <c r="A91" s="19"/>
      <c r="B91" s="43" t="s">
        <v>466</v>
      </c>
      <c r="C91" s="56">
        <f>VLOOKUP(A3,Data!A1:AQ88,38,FALSE)</f>
        <v>0.13020000000000001</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0</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and did not improve</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0.11899999999999999</v>
      </c>
      <c r="E98" s="23"/>
      <c r="F98" s="23"/>
      <c r="G98" s="23"/>
      <c r="H98" s="23"/>
      <c r="I98" s="23"/>
      <c r="J98" s="23"/>
    </row>
    <row r="99" spans="1:10" ht="11.25" customHeight="1" x14ac:dyDescent="0.2">
      <c r="A99" s="19"/>
      <c r="B99" s="43" t="s">
        <v>466</v>
      </c>
      <c r="C99" s="56">
        <f>VLOOKUP(A3,Data!A1:AQ88,41,FALSE)</f>
        <v>0</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8</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18</v>
      </c>
      <c r="B104" s="99">
        <f>B101</f>
        <v>8</v>
      </c>
      <c r="C104" s="63">
        <f>VLOOKUP(A3,Data!A1:AQ88,42,FALSE)</f>
        <v>1</v>
      </c>
      <c r="D104" s="99">
        <f>SUM(A104:C104)</f>
        <v>27</v>
      </c>
      <c r="E104" s="63">
        <f>VLOOKUP(A3,Data!A1:AQ88,43,FALSE)</f>
        <v>40</v>
      </c>
      <c r="F104" s="33">
        <f>D104/E104</f>
        <v>0.67500000000000004</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G+sALxGvzXYx5MUth6veh5HB+VIyxMa4ebXbbvxulWXQRBeDDXRmF0bYfd4CNZNvBpeD6hsX9Sh/T2j5fZApuA==" saltValue="VILYe+LFOYdYJYxcKPK8nQ=="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2023-09-06T13:28:47Z</dcterms:modified>
</cp:coreProperties>
</file>