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52266A20-3F0E-44AD-AFCD-B4D82308D6CC}" xr6:coauthVersionLast="47" xr6:coauthVersionMax="47" xr10:uidLastSave="{00000000-0000-0000-0000-000000000000}"/>
  <workbookProtection workbookAlgorithmName="SHA-512" workbookHashValue="OBa9DNtOFCLE93TOO5AFCK5b0C5Vlzkmz3vxczhlSf7ohLTnyCFjPqLe2VfHf+byRh97llIm4PLaGWIoY+VHUA==" workbookSaltValue="pZ4v5wrxnHMr+P/bLb+yO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<sst xmlns="http://schemas.openxmlformats.org/spreadsheetml/2006/main" count="2581" uniqueCount="605">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</sst>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8.5699999999999998E-2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0.53569999999999995</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0.83740000000000003</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0.54290000000000005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0.85189999999999999</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0.51429999999999998</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0.78569999999999995</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0.99591836734693895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0.97435897435897401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0.42859999999999998</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0.968354430379747</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0.97435897435897401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0.92258064516129001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0.163793103448276</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6.1797752808988797E-2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0.447552447552448</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0.175965665236052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2.7932960893854698E-2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0.24444444444444399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0.25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0.31669999999999998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0.25</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0.3</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0.41666666666666702</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0.18181818181818199</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0.125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0.379231123786478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0.407047231993443</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0.417171020310034</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0.30149677215960802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0.33355866772106202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0.45</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0.26843611761644498</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0.68469999999999998</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0.13139999999999999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0.13159999999999999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0.63160000000000005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0.76319999999999999</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0.4098</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0.54920000000000002</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1.3299999999999999E-2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0.99593495934959397</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0.15509999999999999</c:v>
                </c:pt>
                <c:pt idx="3">
                  <c:v>0.16800000000000001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0.54920000000000002</c:v>
                </c:pt>
                <c:pt idx="3">
                  <c:v>0.51449999999999996</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0.1497</c:v>
                </c:pt>
                <c:pt idx="3">
                  <c:v>0.18779999999999999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0.68330000000000002</c:v>
                </c:pt>
                <c:pt idx="3">
                  <c:v>0.68469999999999998</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9.6000000000000002E-2</c:v>
                </c:pt>
                <c:pt idx="3">
                  <c:v>0.1273</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0.311</c:v>
                </c:pt>
                <c:pt idx="3">
                  <c:v>0.47199999999999998</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3.1600000000000003E-2</c:v>
                </c:pt>
                <c:pt idx="3">
                  <c:v>7.3700000000000002E-2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5.0999999999999997E-2</c:v>
                </c:pt>
                <c:pt idx="3">
                  <c:v>3.6799999999999999E-2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0.82950000000000002</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82</v>
      </c>
      <c r="B3" s="36"/>
      <c r="C3" s="36"/>
      <c r="D3" s="36"/>
      <c r="E3" s="36"/>
      <c r="F3" s="36"/>
      <c r="G3" s="36"/>
      <c r="H3" s="36"/>
      <c r="I3" s="36"/>
      <c r="J3" s="36"/>
      <c r="K3" s="36"/>
      <c r="L3" s="36"/>
      <c r="M3" s="36"/>
      <c r="N3" s="36"/>
      <c r="O3" s="10"/>
    </row>
    <row r="4" spans="1:20" s="9" customFormat="1" ht="11.25" x14ac:dyDescent="0.2">
      <c r="A4" s="9" t="str">
        <f>+VLOOKUP(A3,'Old Data'!A1:CM88,2,FALSE)</f>
        <v>1400 Griffin Mill Rd.</v>
      </c>
      <c r="C4" s="12"/>
      <c r="E4" s="12"/>
      <c r="F4" s="12"/>
    </row>
    <row r="5" spans="1:20" s="9" customFormat="1" ht="11.25" x14ac:dyDescent="0.2">
      <c r="A5" s="9" t="str">
        <f>+VLOOKUP(A3,'Old Data'!A1:CM88,3,FALSE)</f>
        <v>Easley</v>
      </c>
      <c r="C5" s="12"/>
      <c r="E5" s="12"/>
      <c r="F5" s="12"/>
      <c r="G5" s="12" t="str">
        <f>+VLOOKUP(A3,'Old Data'!A1:CM88,4,FALSE)</f>
        <v>SC</v>
      </c>
      <c r="H5" s="12"/>
      <c r="I5" s="12">
        <f>+VLOOKUP(A3,'Old Data'!A1:CM88,5,FALSE)</f>
        <v>29640</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0.54920000000000002</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0.4098</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0.99591836734693895</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0.97435897435897401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0.968354430379747</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0.99593495934959397</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0.97435897435897401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0.92258064516129001</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0.163793103448276</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6.1797752808988797E-2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0.447552447552448</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0.175965665236052</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2.7932960893854698E-2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0.24444444444444399</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0.25</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0.25</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0.3</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0.41666666666666702</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0.18181818181818199</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0.125</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0.379231123786478</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0.407047231993443</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0.417171020310034</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0.30149677215960802</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0.33355866772106202</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0.26843611761644498</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0.68469999999999998</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0.13139999999999999</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1.3299999999999999E-2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8.5699999999999998E-2</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0.51429999999999998</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0.42859999999999998</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0.31669999999999998</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0.45</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f>VLOOKUP(A3,'Old Data'!A1:CM88,74,FALSE)</f>
        <v>0</v>
      </c>
      <c r="H133" s="66" t="s">
        <v>1</v>
      </c>
      <c r="I133" s="11" t="str">
        <f>IF(OR(G133="NA",G133="**"),"NA",IF(G133&gt;C133,"Not Met","Met"))</f>
        <v>Met</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0.82950000000000002</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0.53569999999999995</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0.83740000000000003</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0.54290000000000005</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0.85189999999999999</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0.78569999999999995</v>
      </c>
      <c r="H162" s="66" t="s">
        <v>1</v>
      </c>
      <c r="I162" s="11" t="str">
        <f t="shared" ref="I162" si="4">IF(OR(G162="NA",G162="**"),"NA",IF(G162&lt;C162,"Not Met","Met"))</f>
        <v>Not 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0.13159999999999999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0.63160000000000005</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0.76319999999999999</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hpEFc98oJFU83mT95irVNLuz3mmF8TMMoHVsylflBtamgjWveVmw502zyo/QaArRg1HJzPRNgREohiRbYMfXkA==" saltValue="sxbETb7RtYVPcDdrwsZkmQ=="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82</v>
      </c>
      <c r="B3" s="36"/>
      <c r="C3" s="36"/>
      <c r="D3" s="36"/>
      <c r="E3" s="36"/>
      <c r="F3" s="36"/>
      <c r="G3" s="36"/>
      <c r="H3" s="10"/>
      <c r="I3" s="10"/>
      <c r="J3" s="10"/>
    </row>
    <row r="4" spans="1:10" x14ac:dyDescent="0.2">
      <c r="A4" s="9" t="str">
        <f>VLOOKUP(A3,Data!A1:AQ88,2,FALSE)</f>
        <v>1400 Griffin Mill Rd.</v>
      </c>
    </row>
    <row r="5" spans="1:10" x14ac:dyDescent="0.2">
      <c r="A5" s="9" t="str">
        <f>VLOOKUP(A3,Data!A1:AQ88,3,FALSE)</f>
        <v>Easley</v>
      </c>
      <c r="C5" s="12" t="str">
        <f>VLOOKUP(A3,Data!A1:AQ88,4,FALSE)</f>
        <v>SC</v>
      </c>
      <c r="D5" s="12">
        <f>VLOOKUP(A3,Data!A1:AQ88,5,FALSE)</f>
        <v>29640</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0.54920000000000002</v>
      </c>
      <c r="E34" s="23"/>
      <c r="F34" s="23"/>
      <c r="G34" s="23"/>
      <c r="H34" s="23"/>
      <c r="I34" s="23"/>
      <c r="J34" s="23"/>
    </row>
    <row r="35" spans="1:10" ht="11.25" customHeight="1" x14ac:dyDescent="0.2">
      <c r="A35" s="19"/>
      <c r="B35" s="43" t="s">
        <v>466</v>
      </c>
      <c r="C35" s="56">
        <f>VLOOKUP(A3,Data!A1:AQ88,17,FALSE)</f>
        <v>0.51449999999999996</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0.15509999999999999</v>
      </c>
      <c r="E42" s="23"/>
      <c r="F42" s="23"/>
      <c r="G42" s="23"/>
      <c r="H42" s="23"/>
      <c r="I42" s="23"/>
      <c r="J42" s="23"/>
    </row>
    <row r="43" spans="1:10" ht="11.25" customHeight="1" x14ac:dyDescent="0.2">
      <c r="A43" s="19"/>
      <c r="B43" s="43" t="s">
        <v>466</v>
      </c>
      <c r="C43" s="56">
        <f>VLOOKUP(A3,Data!A1:AQ88,20,FALSE)</f>
        <v>0.16800000000000001</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but improved since last year</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3.1600000000000003E-2</v>
      </c>
      <c r="E50" s="23"/>
      <c r="F50" s="23"/>
      <c r="G50" s="23"/>
      <c r="H50" s="23"/>
      <c r="I50" s="23"/>
      <c r="J50" s="23"/>
    </row>
    <row r="51" spans="1:10" ht="11.25" customHeight="1" x14ac:dyDescent="0.2">
      <c r="A51" s="19"/>
      <c r="B51" s="43" t="s">
        <v>466</v>
      </c>
      <c r="C51" s="56">
        <f>VLOOKUP(A3,Data!A1:AQ88,23,FALSE)</f>
        <v>7.3700000000000002E-2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0.1497</v>
      </c>
      <c r="E58" s="23"/>
      <c r="F58" s="23"/>
      <c r="G58" s="23"/>
      <c r="H58" s="23"/>
      <c r="I58" s="23"/>
      <c r="J58" s="23"/>
    </row>
    <row r="59" spans="1:10" ht="11.25" customHeight="1" x14ac:dyDescent="0.2">
      <c r="A59" s="19"/>
      <c r="B59" s="43" t="s">
        <v>466</v>
      </c>
      <c r="C59" s="56">
        <f>VLOOKUP(A3,Data!A1:AQ88,26,FALSE)</f>
        <v>0.18779999999999999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5.0999999999999997E-2</v>
      </c>
      <c r="E66" s="23"/>
      <c r="F66" s="23"/>
      <c r="G66" s="23"/>
      <c r="H66" s="23"/>
      <c r="I66" s="23"/>
      <c r="J66" s="23"/>
    </row>
    <row r="67" spans="1:10" ht="11.25" customHeight="1" x14ac:dyDescent="0.2">
      <c r="A67" s="19"/>
      <c r="B67" s="43" t="s">
        <v>466</v>
      </c>
      <c r="C67" s="56">
        <f>VLOOKUP(A3,Data!A1:AQ88,29,FALSE)</f>
        <v>3.6799999999999999E-2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0.68330000000000002</v>
      </c>
      <c r="E74" s="23"/>
      <c r="F74" s="23"/>
      <c r="G74" s="23"/>
      <c r="H74" s="23"/>
      <c r="I74" s="23"/>
      <c r="J74" s="23"/>
    </row>
    <row r="75" spans="1:10" ht="11.25" customHeight="1" x14ac:dyDescent="0.2">
      <c r="A75" s="19"/>
      <c r="B75" s="43" t="s">
        <v>466</v>
      </c>
      <c r="C75" s="56">
        <f>VLOOKUP(A3,Data!A1:AQ88,32,FALSE)</f>
        <v>0.68469999999999998</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9.6000000000000002E-2</v>
      </c>
      <c r="E90" s="23"/>
      <c r="F90" s="23"/>
      <c r="G90" s="23"/>
      <c r="H90" s="23"/>
      <c r="I90" s="23"/>
      <c r="J90" s="23"/>
    </row>
    <row r="91" spans="1:10" ht="11.25" customHeight="1" x14ac:dyDescent="0.2">
      <c r="A91" s="19"/>
      <c r="B91" s="43" t="s">
        <v>466</v>
      </c>
      <c r="C91" s="56">
        <f>VLOOKUP(A3,Data!A1:AQ88,38,FALSE)</f>
        <v>0.1273</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3</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current state target</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0.311</v>
      </c>
      <c r="E98" s="23"/>
      <c r="F98" s="23"/>
      <c r="G98" s="23"/>
      <c r="H98" s="23"/>
      <c r="I98" s="23"/>
      <c r="J98" s="23"/>
    </row>
    <row r="99" spans="1:10" ht="11.25" customHeight="1" x14ac:dyDescent="0.2">
      <c r="A99" s="19"/>
      <c r="B99" s="43" t="s">
        <v>466</v>
      </c>
      <c r="C99" s="56">
        <f>VLOOKUP(A3,Data!A1:AQ88,41,FALSE)</f>
        <v>0.47199999999999998</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11.5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11.5</v>
      </c>
      <c r="C104" s="63">
        <f>VLOOKUP(A3,Data!A1:AQ88,42,FALSE)</f>
        <v>1</v>
      </c>
      <c r="D104" s="99">
        <f>SUM(A104:C104)</f>
        <v>30.5</v>
      </c>
      <c r="E104" s="63">
        <f>VLOOKUP(A3,Data!A1:AQ88,43,FALSE)</f>
        <v>40</v>
      </c>
      <c r="F104" s="33">
        <f>D104/E104</f>
        <v>0.76249999999999996</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lfiVE+zbGY/qhG9np0+pApT1cmqHv/D62zafmNMYx9p2QHgM0d8Jd6c46pK71OoKJCt1MYuNaG6bP+MT5JKQbw==" saltValue="zPY5JiHlAKH1aioFhFf4v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2023-09-06T13:28:54Z</dcterms:modified>
</cp:coreProperties>
</file>