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4C288EE-DB16-4770-95FE-9910EAE3E3FB}" xr6:coauthVersionLast="47" xr6:coauthVersionMax="47" xr10:uidLastSave="{00000000-0000-0000-0000-000000000000}"/>
  <workbookProtection workbookAlgorithmName="SHA-512" workbookHashValue="o+4xu4KU9c/wWJqAwydp1BCjqXNCeIpKibbkaGXaj2LtsrpcMxnSdENXLWzuqq4LGdrxces7lsJwxZ4K57kmaA==" workbookSaltValue="c79JGitAMovnLhsV3XDX7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<sst xmlns="http://schemas.openxmlformats.org/spreadsheetml/2006/main" count="2581" uniqueCount="605">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</sst>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5.1700000000000003E-2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0.40789999999999998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0.38159999999999999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0.70309999999999995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0.79310000000000003</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0.51319999999999999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0.96907216494845405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0.33329999999999999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0.90995260663507105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0.98281786941580795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0.92015209125475295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0.134259259259259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8.2706766917293201E-2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0.315217391304348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9.7674418604651203E-2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2.5925925925925901E-2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0.157446808510638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0.42857142857142899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0.53569999999999995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0.5625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0.125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0.30769230769230799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0.4375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0.14285714285714299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0.230771415587366</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0.28092959671906997</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0.43637948591353698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0.184707410738504</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0.18827455140104299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0.375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0.212806356046324</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0.57509999999999994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0.1444</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0.95689999999999997</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0.1731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0.61539999999999995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0.73080000000000001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0.2787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0.47949999999999998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1.7899999999999999E-2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2.8799999999999999E-2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0.99130434782608701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0.1278</c:v>
                </c:pt>
                <c:pt idx="3">
                  <c:v>0.1522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0.47949999999999998</c:v>
                </c:pt>
                <c:pt idx="3">
                  <c:v>0.4249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0.1099</c:v>
                </c:pt>
                <c:pt idx="3">
                  <c:v>0.1096</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0.57820000000000005</c:v>
                </c:pt>
                <c:pt idx="3">
                  <c:v>0.57509999999999994</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5.6000000000000001E-2</c:v>
                </c:pt>
                <c:pt idx="3">
                  <c:v>0.15140000000000001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0.112</c:v>
                </c:pt>
                <c:pt idx="3">
                  <c:v>0.17</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8.72E-2</c:v>
                </c:pt>
                <c:pt idx="3">
                  <c:v>0.1099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0.06</c:v>
                </c:pt>
                <c:pt idx="3">
                  <c:v>4.9000000000000002E-2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1.7899999999999999E-2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0.77939999999999998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83</v>
      </c>
      <c r="B3" s="36"/>
      <c r="C3" s="36"/>
      <c r="D3" s="36"/>
      <c r="E3" s="36"/>
      <c r="F3" s="36"/>
      <c r="G3" s="36"/>
      <c r="H3" s="36"/>
      <c r="I3" s="36"/>
      <c r="J3" s="36"/>
      <c r="K3" s="36"/>
      <c r="L3" s="36"/>
      <c r="M3" s="36"/>
      <c r="N3" s="36"/>
      <c r="O3" s="10"/>
    </row>
    <row r="4" spans="1:20" s="9" customFormat="1" ht="11.25" x14ac:dyDescent="0.2">
      <c r="A4" s="9" t="str">
        <f>+VLOOKUP(A3,'Old Data'!A1:CM88,2,FALSE)</f>
        <v>1225  Oak Street</v>
      </c>
      <c r="C4" s="12"/>
      <c r="E4" s="12"/>
      <c r="F4" s="12"/>
    </row>
    <row r="5" spans="1:20" s="9" customFormat="1" ht="11.25" x14ac:dyDescent="0.2">
      <c r="A5" s="9" t="str">
        <f>+VLOOKUP(A3,'Old Data'!A1:CM88,3,FALSE)</f>
        <v xml:space="preserve">Columbia </v>
      </c>
      <c r="C5" s="12"/>
      <c r="E5" s="12"/>
      <c r="F5" s="12"/>
      <c r="G5" s="12" t="str">
        <f>+VLOOKUP(A3,'Old Data'!A1:CM88,4,FALSE)</f>
        <v>SC</v>
      </c>
      <c r="H5" s="12"/>
      <c r="I5" s="12">
        <f>+VLOOKUP(A3,'Old Data'!A1:CM88,5,FALSE)</f>
        <v>29204</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0.47949999999999998</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0.2787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0.96907216494845405</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0.90995260663507105</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0.99130434782608701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0.98281786941580795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0.92015209125475295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0.134259259259259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8.2706766917293201E-2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0.315217391304348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9.7674418604651203E-2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2.5925925925925901E-2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0.157446808510638</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0.42857142857142899</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0.5625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0.125</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0.30769230769230799</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0.4375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0.14285714285714299</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0.230771415587366</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0.28092959671906997</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0.43637948591353698</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0.184707410738504</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0.18827455140104299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0.212806356046324</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0.57509999999999994</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0.1444</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2.8799999999999999E-2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5.1700000000000003E-2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0.79310000000000003</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0.33329999999999999</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0.53569999999999995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0.375</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1.7899999999999999E-2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1.7899999999999999E-2</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0.77939999999999998</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0.40789999999999998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0.38159999999999999</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0.70309999999999995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0.51319999999999999</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0.95689999999999997</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0.1731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0.61539999999999995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0.73080000000000001</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aFMsrbrtAu0UBiY3O9f/mzGXqm9ruj2rVlw0pj6DpUw7NvTM+8zsUM9Gik7yLMcmaNyyeD3wk02PUZUVFZcfow==" saltValue="EGvbaaaxY4qRXKOuQ9OFW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83</v>
      </c>
      <c r="B3" s="36"/>
      <c r="C3" s="36"/>
      <c r="D3" s="36"/>
      <c r="E3" s="36"/>
      <c r="F3" s="36"/>
      <c r="G3" s="36"/>
      <c r="H3" s="10"/>
      <c r="I3" s="10"/>
      <c r="J3" s="10"/>
    </row>
    <row r="4" spans="1:10" x14ac:dyDescent="0.2">
      <c r="A4" s="9" t="str">
        <f>VLOOKUP(A3,Data!A1:AQ88,2,FALSE)</f>
        <v>1225  Oak Street</v>
      </c>
    </row>
    <row r="5" spans="1:10" x14ac:dyDescent="0.2">
      <c r="A5" s="9" t="str">
        <f>VLOOKUP(A3,Data!A1:AQ88,3,FALSE)</f>
        <v xml:space="preserve">Columbia </v>
      </c>
      <c r="C5" s="12" t="str">
        <f>VLOOKUP(A3,Data!A1:AQ88,4,FALSE)</f>
        <v>SC</v>
      </c>
      <c r="D5" s="12">
        <f>VLOOKUP(A3,Data!A1:AQ88,5,FALSE)</f>
        <v>29204</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0.47949999999999998</v>
      </c>
      <c r="E34" s="23"/>
      <c r="F34" s="23"/>
      <c r="G34" s="23"/>
      <c r="H34" s="23"/>
      <c r="I34" s="23"/>
      <c r="J34" s="23"/>
    </row>
    <row r="35" spans="1:10" ht="11.25" customHeight="1" x14ac:dyDescent="0.2">
      <c r="A35" s="19"/>
      <c r="B35" s="43" t="s">
        <v>466</v>
      </c>
      <c r="C35" s="56">
        <f>VLOOKUP(A3,Data!A1:AQ88,17,FALSE)</f>
        <v>0.4249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0.1278</v>
      </c>
      <c r="E42" s="23"/>
      <c r="F42" s="23"/>
      <c r="G42" s="23"/>
      <c r="H42" s="23"/>
      <c r="I42" s="23"/>
      <c r="J42" s="23"/>
    </row>
    <row r="43" spans="1:10" ht="11.25" customHeight="1" x14ac:dyDescent="0.2">
      <c r="A43" s="19"/>
      <c r="B43" s="43" t="s">
        <v>466</v>
      </c>
      <c r="C43" s="56">
        <f>VLOOKUP(A3,Data!A1:AQ88,20,FALSE)</f>
        <v>0.1522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8.72E-2</v>
      </c>
      <c r="E50" s="23"/>
      <c r="F50" s="23"/>
      <c r="G50" s="23"/>
      <c r="H50" s="23"/>
      <c r="I50" s="23"/>
      <c r="J50" s="23"/>
    </row>
    <row r="51" spans="1:10" ht="11.25" customHeight="1" x14ac:dyDescent="0.2">
      <c r="A51" s="19"/>
      <c r="B51" s="43" t="s">
        <v>466</v>
      </c>
      <c r="C51" s="56">
        <f>VLOOKUP(A3,Data!A1:AQ88,23,FALSE)</f>
        <v>0.1099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0.1099</v>
      </c>
      <c r="E58" s="23"/>
      <c r="F58" s="23"/>
      <c r="G58" s="23"/>
      <c r="H58" s="23"/>
      <c r="I58" s="23"/>
      <c r="J58" s="23"/>
    </row>
    <row r="59" spans="1:10" ht="11.25" customHeight="1" x14ac:dyDescent="0.2">
      <c r="A59" s="19"/>
      <c r="B59" s="43" t="s">
        <v>466</v>
      </c>
      <c r="C59" s="56">
        <f>VLOOKUP(A3,Data!A1:AQ88,26,FALSE)</f>
        <v>0.1096</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0.06</v>
      </c>
      <c r="E66" s="23"/>
      <c r="F66" s="23"/>
      <c r="G66" s="23"/>
      <c r="H66" s="23"/>
      <c r="I66" s="23"/>
      <c r="J66" s="23"/>
    </row>
    <row r="67" spans="1:10" ht="11.25" customHeight="1" x14ac:dyDescent="0.2">
      <c r="A67" s="19"/>
      <c r="B67" s="43" t="s">
        <v>466</v>
      </c>
      <c r="C67" s="56">
        <f>VLOOKUP(A3,Data!A1:AQ88,29,FALSE)</f>
        <v>4.9000000000000002E-2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0.57820000000000005</v>
      </c>
      <c r="E74" s="23"/>
      <c r="F74" s="23"/>
      <c r="G74" s="23"/>
      <c r="H74" s="23"/>
      <c r="I74" s="23"/>
      <c r="J74" s="23"/>
    </row>
    <row r="75" spans="1:10" ht="11.25" customHeight="1" x14ac:dyDescent="0.2">
      <c r="A75" s="19"/>
      <c r="B75" s="43" t="s">
        <v>466</v>
      </c>
      <c r="C75" s="56">
        <f>VLOOKUP(A3,Data!A1:AQ88,32,FALSE)</f>
        <v>0.57509999999999994</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5.6000000000000001E-2</v>
      </c>
      <c r="E90" s="23"/>
      <c r="F90" s="23"/>
      <c r="G90" s="23"/>
      <c r="H90" s="23"/>
      <c r="I90" s="23"/>
      <c r="J90" s="23"/>
    </row>
    <row r="91" spans="1:10" ht="11.25" customHeight="1" x14ac:dyDescent="0.2">
      <c r="A91" s="19"/>
      <c r="B91" s="43" t="s">
        <v>466</v>
      </c>
      <c r="C91" s="56">
        <f>VLOOKUP(A3,Data!A1:AQ88,38,FALSE)</f>
        <v>0.15140000000000001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0.112</v>
      </c>
      <c r="E98" s="23"/>
      <c r="F98" s="23"/>
      <c r="G98" s="23"/>
      <c r="H98" s="23"/>
      <c r="I98" s="23"/>
      <c r="J98" s="23"/>
    </row>
    <row r="99" spans="1:10" ht="11.25" customHeight="1" x14ac:dyDescent="0.2">
      <c r="A99" s="19"/>
      <c r="B99" s="43" t="s">
        <v>466</v>
      </c>
      <c r="C99" s="56">
        <f>VLOOKUP(A3,Data!A1:AQ88,41,FALSE)</f>
        <v>0.17</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7.5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7.5</v>
      </c>
      <c r="C104" s="63">
        <f>VLOOKUP(A3,Data!A1:AQ88,42,FALSE)</f>
        <v>1</v>
      </c>
      <c r="D104" s="99">
        <f>SUM(A104:C104)</f>
        <v>25.5</v>
      </c>
      <c r="E104" s="63">
        <f>VLOOKUP(A3,Data!A1:AQ88,43,FALSE)</f>
        <v>40</v>
      </c>
      <c r="F104" s="33">
        <f>D104/E104</f>
        <v>0.63749999999999996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1XQu+IPzIK7IvAMhEsMVGIRmJPwMHS/LMhLVL3tkvds/sXKChNIkajQ+odiNKkyHi1L39vZAIxkbaOLCk5PGzw==" saltValue="Ccz3cczGZB6QUav+Iqbyb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2023-09-06T13:28:55Z</dcterms:modified>
</cp:coreProperties>
</file>