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1ECC45E-FF97-4005-B7E1-6C579F07F1B0}" xr6:coauthVersionLast="47" xr6:coauthVersionMax="47" xr10:uidLastSave="{00000000-0000-0000-0000-000000000000}"/>
  <workbookProtection workbookAlgorithmName="SHA-512" workbookHashValue="WEA7PidQV0pKQ1E/nsfDn1YNdibdQ+L6Z3jNsOfdDPaYdx4JAmRZ+x4mJLjQMBez/mPPL1rbdFNIUwxvXVFmTg==" workbookSaltValue="XJlu4rfflBzd5YWuoZoCS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<sst xmlns="http://schemas.openxmlformats.org/spreadsheetml/2006/main" count="2581" uniqueCount="605">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</sst>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0.4138</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0.90139999999999998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0.92059999999999997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0.2069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0.74670000000000003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0.99082568807339499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0.95774647887323905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0.98245614035087703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0.95774647887323905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0.94642857142857095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0.25961538461538503</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1.63934426229508E-2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0.59615384615384603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0.25961538461538503</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8.1967213114754106E-2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0.33333333333333298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0.25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0.85709999999999997</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0.33333333333333298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0.42857142857142899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0.39561337355455001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0.56693989071038298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0.35121457489878499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0.37659994980549599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0.41733930560923999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3.5700000000000003E-2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0.455696202531646</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0.74460000000000004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0.12770000000000001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0.99619999999999997</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0.55559999999999998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0.88890000000000002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0.88890000000000002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0.31709999999999999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0.60980000000000001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3.0999999999999999E-3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0.98165137614678899</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0.2051</c:v>
                </c:pt>
                <c:pt idx="3">
                  <c:v>0.25929999999999997</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0.60980000000000001</c:v>
                </c:pt>
                <c:pt idx="3">
                  <c:v>0.56100000000000005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0.1948</c:v>
                </c:pt>
                <c:pt idx="3">
                  <c:v>0.26169999999999999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0.7177</c:v>
                </c:pt>
                <c:pt idx="3">
                  <c:v>0.74460000000000004</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2.0299999999999999E-2</c:v>
                </c:pt>
                <c:pt idx="3">
                  <c:v>7.6200000000000004E-2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0.36399999999999999</c:v>
                </c:pt>
                <c:pt idx="3">
                  <c:v>0.435</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8.2000000000000003E-2</c:v>
                </c:pt>
                <c:pt idx="3">
                  <c:v>1.47E-2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9.8400000000000001E-2</c:v>
                </c:pt>
                <c:pt idx="3">
                  <c:v>0.1176</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0.91180000000000005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97</v>
      </c>
      <c r="B3" s="36"/>
      <c r="C3" s="36"/>
      <c r="D3" s="36"/>
      <c r="E3" s="36"/>
      <c r="F3" s="36"/>
      <c r="G3" s="36"/>
      <c r="H3" s="36"/>
      <c r="I3" s="36"/>
      <c r="J3" s="36"/>
      <c r="K3" s="36"/>
      <c r="L3" s="36"/>
      <c r="M3" s="36"/>
      <c r="N3" s="36"/>
      <c r="O3" s="10"/>
    </row>
    <row r="4" spans="1:20" s="9" customFormat="1" ht="11.25" x14ac:dyDescent="0.2">
      <c r="A4" s="9" t="str">
        <f>+VLOOKUP(A3,'Old Data'!A1:CM88,2,FALSE)</f>
        <v>300 Clinton Avenue</v>
      </c>
      <c r="C4" s="12"/>
      <c r="E4" s="12"/>
      <c r="F4" s="12"/>
    </row>
    <row r="5" spans="1:20" s="9" customFormat="1" ht="11.25" x14ac:dyDescent="0.2">
      <c r="A5" s="9" t="str">
        <f>+VLOOKUP(A3,'Old Data'!A1:CM88,3,FALSE)</f>
        <v>Clover</v>
      </c>
      <c r="C5" s="12"/>
      <c r="E5" s="12"/>
      <c r="F5" s="12"/>
      <c r="G5" s="12" t="str">
        <f>+VLOOKUP(A3,'Old Data'!A1:CM88,4,FALSE)</f>
        <v>SC</v>
      </c>
      <c r="H5" s="12"/>
      <c r="I5" s="12">
        <f>+VLOOKUP(A3,'Old Data'!A1:CM88,5,FALSE)</f>
        <v>29710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0.60980000000000001</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0.31709999999999999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0.99082568807339499</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0.95774647887323905</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0.98245614035087703</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0.98165137614678899</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0.95774647887323905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0.94642857142857095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0.25961538461538503</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1.63934426229508E-2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0.59615384615384603</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0.25961538461538503</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8.1967213114754106E-2</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0.33333333333333298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0.25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0.25</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0.33333333333333298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0.42857142857142899</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0.39561337355455001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0.56693989071038298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0.35121457489878499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0.37659994980549599</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0.41733930560923999</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0.455696202531646</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0.74460000000000004</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0.12770000000000001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3.0999999999999999E-3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0.4138</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0.2069</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0.66669999999999996</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0.85709999999999997</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3.5700000000000003E-2</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0.91180000000000005</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0.64</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0.90139999999999998</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0.6</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0.92059999999999997</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0.74670000000000003</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0.99619999999999997</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0.55559999999999998</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0.88890000000000002</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0.88890000000000002</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EzBt/Wc6kwYpdC+B4q78+Vf3F7beY9NrjQyAqElRRZ2r8HYlwzXPdFycmvdVEQ04VpbiYyN4DeHuCrrzT6AZQw==" saltValue="ZYNoJHYaHEnY4TvQPJ30P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97</v>
      </c>
      <c r="B3" s="36"/>
      <c r="C3" s="36"/>
      <c r="D3" s="36"/>
      <c r="E3" s="36"/>
      <c r="F3" s="36"/>
      <c r="G3" s="36"/>
      <c r="H3" s="10"/>
      <c r="I3" s="10"/>
      <c r="J3" s="10"/>
    </row>
    <row r="4" spans="1:10" x14ac:dyDescent="0.2">
      <c r="A4" s="9" t="str">
        <f>VLOOKUP(A3,Data!A1:AQ88,2,FALSE)</f>
        <v>300 Clinton Avenue</v>
      </c>
    </row>
    <row r="5" spans="1:10" x14ac:dyDescent="0.2">
      <c r="A5" s="9" t="str">
        <f>VLOOKUP(A3,Data!A1:AQ88,3,FALSE)</f>
        <v>Clover</v>
      </c>
      <c r="C5" s="12" t="str">
        <f>VLOOKUP(A3,Data!A1:AQ88,4,FALSE)</f>
        <v>SC</v>
      </c>
      <c r="D5" s="12">
        <f>VLOOKUP(A3,Data!A1:AQ88,5,FALSE)</f>
        <v>29710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0.60980000000000001</v>
      </c>
      <c r="E34" s="23"/>
      <c r="F34" s="23"/>
      <c r="G34" s="23"/>
      <c r="H34" s="23"/>
      <c r="I34" s="23"/>
      <c r="J34" s="23"/>
    </row>
    <row r="35" spans="1:10" ht="11.25" customHeight="1" x14ac:dyDescent="0.2">
      <c r="A35" s="19"/>
      <c r="B35" s="43" t="s">
        <v>466</v>
      </c>
      <c r="C35" s="56">
        <f>VLOOKUP(A3,Data!A1:AQ88,17,FALSE)</f>
        <v>0.56100000000000005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0.2051</v>
      </c>
      <c r="E42" s="23"/>
      <c r="F42" s="23"/>
      <c r="G42" s="23"/>
      <c r="H42" s="23"/>
      <c r="I42" s="23"/>
      <c r="J42" s="23"/>
    </row>
    <row r="43" spans="1:10" ht="11.25" customHeight="1" x14ac:dyDescent="0.2">
      <c r="A43" s="19"/>
      <c r="B43" s="43" t="s">
        <v>466</v>
      </c>
      <c r="C43" s="56">
        <f>VLOOKUP(A3,Data!A1:AQ88,20,FALSE)</f>
        <v>0.25929999999999997</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8.2000000000000003E-2</v>
      </c>
      <c r="E50" s="23"/>
      <c r="F50" s="23"/>
      <c r="G50" s="23"/>
      <c r="H50" s="23"/>
      <c r="I50" s="23"/>
      <c r="J50" s="23"/>
    </row>
    <row r="51" spans="1:10" ht="11.25" customHeight="1" x14ac:dyDescent="0.2">
      <c r="A51" s="19"/>
      <c r="B51" s="43" t="s">
        <v>466</v>
      </c>
      <c r="C51" s="56">
        <f>VLOOKUP(A3,Data!A1:AQ88,23,FALSE)</f>
        <v>1.47E-2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0.1948</v>
      </c>
      <c r="E58" s="23"/>
      <c r="F58" s="23"/>
      <c r="G58" s="23"/>
      <c r="H58" s="23"/>
      <c r="I58" s="23"/>
      <c r="J58" s="23"/>
    </row>
    <row r="59" spans="1:10" ht="11.25" customHeight="1" x14ac:dyDescent="0.2">
      <c r="A59" s="19"/>
      <c r="B59" s="43" t="s">
        <v>466</v>
      </c>
      <c r="C59" s="56">
        <f>VLOOKUP(A3,Data!A1:AQ88,26,FALSE)</f>
        <v>0.26169999999999999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9.8400000000000001E-2</v>
      </c>
      <c r="E66" s="23"/>
      <c r="F66" s="23"/>
      <c r="G66" s="23"/>
      <c r="H66" s="23"/>
      <c r="I66" s="23"/>
      <c r="J66" s="23"/>
    </row>
    <row r="67" spans="1:10" ht="11.25" customHeight="1" x14ac:dyDescent="0.2">
      <c r="A67" s="19"/>
      <c r="B67" s="43" t="s">
        <v>466</v>
      </c>
      <c r="C67" s="56">
        <f>VLOOKUP(A3,Data!A1:AQ88,29,FALSE)</f>
        <v>0.1176</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0.7177</v>
      </c>
      <c r="E74" s="23"/>
      <c r="F74" s="23"/>
      <c r="G74" s="23"/>
      <c r="H74" s="23"/>
      <c r="I74" s="23"/>
      <c r="J74" s="23"/>
    </row>
    <row r="75" spans="1:10" ht="11.25" customHeight="1" x14ac:dyDescent="0.2">
      <c r="A75" s="19"/>
      <c r="B75" s="43" t="s">
        <v>466</v>
      </c>
      <c r="C75" s="56">
        <f>VLOOKUP(A3,Data!A1:AQ88,32,FALSE)</f>
        <v>0.74460000000000004</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2.0299999999999999E-2</v>
      </c>
      <c r="E90" s="23"/>
      <c r="F90" s="23"/>
      <c r="G90" s="23"/>
      <c r="H90" s="23"/>
      <c r="I90" s="23"/>
      <c r="J90" s="23"/>
    </row>
    <row r="91" spans="1:10" ht="11.25" customHeight="1" x14ac:dyDescent="0.2">
      <c r="A91" s="19"/>
      <c r="B91" s="43" t="s">
        <v>466</v>
      </c>
      <c r="C91" s="56">
        <f>VLOOKUP(A3,Data!A1:AQ88,38,FALSE)</f>
        <v>7.6200000000000004E-2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0.36399999999999999</v>
      </c>
      <c r="E98" s="23"/>
      <c r="F98" s="23"/>
      <c r="G98" s="23"/>
      <c r="H98" s="23"/>
      <c r="I98" s="23"/>
      <c r="J98" s="23"/>
    </row>
    <row r="99" spans="1:10" ht="11.25" customHeight="1" x14ac:dyDescent="0.2">
      <c r="A99" s="19"/>
      <c r="B99" s="43" t="s">
        <v>466</v>
      </c>
      <c r="C99" s="56">
        <f>VLOOKUP(A3,Data!A1:AQ88,41,FALSE)</f>
        <v>0.435</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18.5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18.5</v>
      </c>
      <c r="C104" s="63">
        <f>VLOOKUP(A3,Data!A1:AQ88,42,FALSE)</f>
        <v>1</v>
      </c>
      <c r="D104" s="99">
        <f>SUM(A104:C104)</f>
        <v>36.5</v>
      </c>
      <c r="E104" s="63">
        <f>VLOOKUP(A3,Data!A1:AQ88,43,FALSE)</f>
        <v>40</v>
      </c>
      <c r="F104" s="33">
        <f>D104/E104</f>
        <v>0.91249999999999998</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tUc5exmZmbuymmotNtwMGTggugcsO7UH3q3XNIkePH2IkkOfO8f0J5DyWw+WoJMnKzBXe8W/k/0qR4HxmxCNhQ==" saltValue="Ko3UYGp/gYsTsilv/V1wq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2023-09-06T13:29:21Z</dcterms:modified>
</cp:coreProperties>
</file>