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codeName="ThisWorkbook" defaultThemeVersion="166925"/>
  <mc:AlternateContent xmlns:mc="http://schemas.openxmlformats.org/markup-compatibility/2006">
    <mc:Choice Requires="x15">
      <x15ac:absPath xmlns:x15ac="http://schemas.microsoft.com/office/spreadsheetml/2010/11/ac" url="C:\Users\aaroman\Desktop\FY21 Profiles\"/>
    </mc:Choice>
  </mc:AlternateContent>
  <xr:revisionPtr revIDLastSave="0" documentId="8_{6166EE18-29DB-47B9-B490-2135BAE061ED}" xr6:coauthVersionLast="47" xr6:coauthVersionMax="47" xr10:uidLastSave="{00000000-0000-0000-0000-000000000000}"/>
  <workbookProtection workbookAlgorithmName="SHA-512" workbookHashValue="FOJP+9Du1+6XcUXlUACLjWL/yo4pbYQpXEThljOHdb983namED3kr5wyAMnbkH+Kh8DOY6cEx1x5fwv0s61xig==" workbookSaltValue="FvrzyFiXfgtu+dMKfK/ydg==" workbookSpinCount="100000" lockStructure="1"/>
  <bookViews>
    <workbookView xWindow="-120" yWindow="-120" windowWidth="29040" windowHeight="15840" tabRatio="834" firstSheet="1" activeTab="1"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state="hidden" r:id="rId6"/>
    <sheet name="Data" sheetId="10" state="hidden" r:id="rId7"/>
  </sheets>
  <externalReferences>
    <externalReference r:id="rId8"/>
  </externalReferences>
  <definedNames>
    <definedName name="_2020">[1]COMBINED!$B$536:$Q$1075</definedName>
    <definedName name="_2021">[1]COMBINED!$B$1076:$Q$1602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8" l="1"/>
  <c r="C16" i="8"/>
  <c r="B20" i="1"/>
  <c r="E104" i="8"/>
  <c r="C104" i="8"/>
  <c r="C99" i="8"/>
  <c r="C98" i="8"/>
  <c r="B94" i="8"/>
  <c r="C91" i="8"/>
  <c r="C90" i="8"/>
  <c r="B86" i="8"/>
  <c r="C83" i="8"/>
  <c r="C82" i="8"/>
  <c r="B78" i="8"/>
  <c r="C75" i="8"/>
  <c r="C74" i="8"/>
  <c r="B70" i="8"/>
  <c r="C67" i="8"/>
  <c r="C66" i="8"/>
  <c r="B62" i="8"/>
  <c r="C62" i="8"/>
  <c r="C59" i="8"/>
  <c r="C58" i="8"/>
  <c r="B54" i="8"/>
  <c r="C54" i="8"/>
  <c r="B46" i="8"/>
  <c r="C46" i="8"/>
  <c r="B38" i="8"/>
  <c r="C38" i="8"/>
  <c r="A4" i="8"/>
  <c r="C51" i="8"/>
  <c r="C50" i="8"/>
  <c r="C43" i="8"/>
  <c r="C42" i="8"/>
  <c r="C35" i="8"/>
  <c r="C34" i="8"/>
  <c r="B30" i="8"/>
  <c r="B26" i="8"/>
  <c r="B24" i="8"/>
  <c r="B22" i="8"/>
  <c r="B20" i="8"/>
  <c r="B18" i="8"/>
  <c r="B14" i="8"/>
  <c r="B12" i="8"/>
  <c r="B10" i="8"/>
  <c r="D5" i="8"/>
  <c r="C5" i="8"/>
  <c r="A5" i="8"/>
  <c r="C30" i="8"/>
  <c r="B101" i="8"/>
  <c r="B27" i="8"/>
  <c r="C26" i="8"/>
  <c r="C22" i="8"/>
  <c r="C70" i="8"/>
  <c r="C10" i="8"/>
  <c r="C14" i="8"/>
  <c r="C12" i="8"/>
  <c r="C20" i="8"/>
  <c r="C24" i="8"/>
  <c r="C78" i="8"/>
  <c r="C86" i="8"/>
  <c r="C94" i="8"/>
  <c r="C18" i="8"/>
  <c r="B104" i="8"/>
  <c r="A104" i="8"/>
  <c r="D104" i="8"/>
  <c r="F104" i="8"/>
  <c r="G104" i="8"/>
  <c r="G193" i="6"/>
  <c r="G146" i="6"/>
  <c r="G121" i="6"/>
  <c r="G118" i="6"/>
  <c r="G52" i="6"/>
  <c r="G49" i="6"/>
  <c r="I5" i="6"/>
  <c r="G5" i="6"/>
  <c r="A5" i="6"/>
  <c r="A4" i="6"/>
  <c r="G197" i="6"/>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c r="C65" i="1"/>
  <c r="C49" i="1"/>
  <c r="C33" i="1"/>
  <c r="A5" i="1"/>
  <c r="C57" i="1"/>
  <c r="D5" i="1"/>
  <c r="C72" i="1"/>
  <c r="C56" i="1"/>
  <c r="C40" i="1"/>
  <c r="C5" i="1"/>
  <c r="C80" i="1"/>
  <c r="C64" i="1"/>
  <c r="C48" i="1"/>
  <c r="C32" i="1"/>
  <c r="A4" i="1"/>
  <c r="C73" i="1"/>
  <c r="C41" i="1"/>
  <c r="B10" i="1"/>
  <c r="B17" i="1"/>
  <c r="D87" i="1"/>
  <c r="B52" i="1"/>
  <c r="B24" i="1"/>
  <c r="C24" i="1"/>
  <c r="B15" i="1"/>
  <c r="B76" i="1"/>
  <c r="B44" i="1"/>
  <c r="B22" i="1"/>
  <c r="C22" i="1"/>
  <c r="B13" i="1"/>
  <c r="C13" i="1"/>
  <c r="B68" i="1"/>
  <c r="B36" i="1"/>
  <c r="B60" i="1"/>
  <c r="B28" i="1"/>
  <c r="C17" i="1"/>
  <c r="C18" i="1"/>
  <c r="C11" i="1"/>
  <c r="C10" i="1"/>
  <c r="B25" i="1"/>
  <c r="C68" i="1"/>
  <c r="C20" i="1"/>
  <c r="C15" i="1"/>
  <c r="C28" i="1"/>
  <c r="I193" i="6"/>
  <c r="I92" i="6"/>
  <c r="C76" i="1"/>
  <c r="C60" i="1"/>
  <c r="C52" i="1"/>
  <c r="C44" i="1"/>
  <c r="C36" i="1"/>
  <c r="B83" i="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c r="B87" i="1"/>
  <c r="E87" i="1"/>
  <c r="F87" i="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<sst xmlns="http://schemas.openxmlformats.org/spreadsheetml/2006/main" count="2581" uniqueCount="605">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</sst>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rgb="FFC00000"/>
      </font>
    </dxf>
    <dxf>
      <font>
        <b/>
        <i val="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strike val="0"/>
        <color rgb="FFC00000"/>
      </font>
    </dxf>
    <dxf>
      <font>
        <b/>
        <i val="0"/>
        <strike val="0"/>
        <color theme="9" tint="-0.499984740745262"/>
      </font>
    </dxf>
    <dxf>
      <font>
        <b/>
        <i val="0"/>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theme="9" tint="-0.499984740745262"/>
      </font>
    </dxf>
    <dxf>
      <font>
        <b/>
        <i val="0"/>
        <strike val="0"/>
        <color theme="9" tint="-0.499984740745262"/>
      </font>
    </dxf>
    <dxf>
      <font>
        <b/>
        <i val="0"/>
      </font>
    </dxf>
    <dxf>
      <font>
        <b/>
        <i val="0"/>
        <strike val="0"/>
        <color rgb="FFC00000"/>
      </font>
    </dxf>
    <dxf>
      <font>
        <b/>
        <i val="0"/>
        <strike val="0"/>
        <color theme="9" tint="-0.499984740745262"/>
      </font>
    </dxf>
    <dxf>
      <font>
        <b/>
        <i val="0"/>
        <strike val="0"/>
        <color rgb="FFC00000"/>
      </font>
    </dxf>
    <dxf>
      <font>
        <b/>
        <i val="0"/>
      </font>
    </dxf>
    <dxf>
      <font>
        <b/>
        <i val="0"/>
        <strike val="0"/>
        <color theme="9" tint="-0.499984740745262"/>
      </font>
    </dxf>
    <dxf>
      <font>
        <b/>
        <i val="0"/>
        <strike val="0"/>
        <color rgb="FFC00000"/>
      </font>
    </dxf>
    <dxf>
      <font>
        <b/>
        <i val="0"/>
      </font>
    </dxf>
    <dxf>
      <font>
        <b/>
        <i val="0"/>
        <strike val="0"/>
        <color theme="9" tint="-0.499984740745262"/>
      </font>
    </dxf>
    <dxf>
      <font>
        <b/>
        <i val="0"/>
      </font>
    </dxf>
    <dxf>
      <font>
        <b/>
        <i val="0"/>
        <strike val="0"/>
        <color rgb="FFC00000"/>
      </font>
    </dxf>
    <dxf>
      <font>
        <b/>
        <i val="0"/>
        <strike val="0"/>
        <color theme="9" tint="-0.499984740745262"/>
      </font>
    </dxf>
    <dxf>
      <font>
        <b/>
        <i val="0"/>
        <strike val="0"/>
        <color rgb="FFC00000"/>
      </font>
    </dxf>
    <dxf>
      <font>
        <b/>
        <i val="0"/>
      </font>
    </dxf>
    <dxf>
      <font>
        <b/>
        <i val="0"/>
        <strike val="0"/>
        <color rgb="FFC00000"/>
      </font>
    </dxf>
    <dxf>
      <font>
        <b/>
        <i val="0"/>
        <strike val="0"/>
        <color theme="9" tint="-0.499984740745262"/>
      </font>
    </dxf>
    <dxf>
      <font>
        <b/>
        <i val="0"/>
      </font>
    </dxf>
    <dxf>
      <font>
        <b/>
        <i val="0"/>
      </font>
    </dxf>
    <dxf>
      <font>
        <b/>
        <i val="0"/>
        <strike val="0"/>
        <color rgb="FFC00000"/>
      </font>
    </dxf>
    <dxf>
      <font>
        <b/>
        <i val="0"/>
        <strike val="0"/>
        <color theme="9" tint="-0.499984740745262"/>
      </font>
    </dxf>
    <dxf>
      <font>
        <b/>
        <i val="0"/>
        <strike val="0"/>
        <color rgb="FFC00000"/>
      </font>
    </dxf>
    <dxf>
      <font>
        <b/>
        <i val="0"/>
      </font>
    </dxf>
    <dxf>
      <font>
        <b/>
        <i val="0"/>
        <strike val="0"/>
        <color theme="9" tint="-0.499984740745262"/>
      </font>
    </dxf>
    <dxf>
      <font>
        <b/>
        <i val="0"/>
        <strike val="0"/>
        <color theme="9" tint="-0.499984740745262"/>
      </font>
    </dxf>
    <dxf>
      <font>
        <b/>
        <i val="0"/>
        <strike val="0"/>
        <color rgb="FFC00000"/>
      </font>
    </dxf>
    <dxf>
      <font>
        <b/>
        <i val="0"/>
      </font>
    </dxf>
    <dxf>
      <font>
        <b/>
        <i val="0"/>
      </font>
    </dxf>
    <dxf>
      <font>
        <b/>
        <i val="0"/>
        <strike val="0"/>
        <color rgb="FFC00000"/>
      </font>
    </dxf>
    <dxf>
      <font>
        <b/>
        <i val="0"/>
        <strike val="0"/>
        <color theme="9" tint="-0.499984740745262"/>
      </font>
    </dxf>
    <dxf>
      <font>
        <b/>
        <i val="0"/>
        <strike val="0"/>
        <color theme="9" tint="-0.499984740745262"/>
      </font>
    </dxf>
    <dxf>
      <font>
        <b/>
        <i val="0"/>
        <strike val="0"/>
        <color rgb="FFC00000"/>
      </font>
    </dxf>
    <dxf>
      <font>
        <b/>
        <i val="0"/>
      </font>
    </dxf>
    <dxf>
      <font>
        <b/>
        <i val="0"/>
        <strike val="0"/>
        <color theme="9" tint="-0.499984740745262"/>
      </font>
    </dxf>
    <dxf>
      <font>
        <b/>
        <i val="0"/>
      </font>
    </dxf>
    <dxf>
      <font>
        <b/>
        <i val="0"/>
        <strike val="0"/>
        <color rgb="FFC00000"/>
      </font>
    </dxf>
    <dxf>
      <font>
        <b/>
        <i val="0"/>
        <strike val="0"/>
        <color theme="9" tint="-0.499984740745262"/>
      </font>
    </dxf>
    <dxf>
      <font>
        <b/>
        <i val="0"/>
        <strike val="0"/>
        <color rgb="FFC00000"/>
      </font>
    </dxf>
    <dxf>
      <font>
        <b/>
        <i val="0"/>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theme="9" tint="-0.499984740745262"/>
      </font>
    </dxf>
    <dxf>
      <font>
        <b/>
        <i val="0"/>
        <strike val="0"/>
        <color rgb="FFC00000"/>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strike val="0"/>
        <color rgb="FFC00000"/>
      </font>
    </dxf>
    <dxf>
      <font>
        <b/>
        <i val="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strike val="0"/>
        <color theme="9" tint="-0.499984740745262"/>
      </font>
    </dxf>
    <dxf>
      <font>
        <b/>
        <i val="0"/>
        <strike val="0"/>
        <color rgb="FFC00000"/>
      </font>
    </dxf>
    <dxf>
      <font>
        <b/>
        <i val="0"/>
      </font>
    </dxf>
    <dxf>
      <font>
        <b/>
        <i val="0"/>
        <strike val="0"/>
        <color theme="9" tint="-0.499984740745262"/>
      </font>
    </dxf>
    <dxf>
      <font>
        <b/>
        <i val="0"/>
        <strike val="0"/>
        <color rgb="FFC00000"/>
      </font>
    </dxf>
    <dxf>
      <font>
        <b/>
        <i val="0"/>
      </font>
    </dxf>
    <dxf>
      <font>
        <b/>
        <i val="0"/>
      </font>
    </dxf>
    <dxf>
      <font>
        <b/>
        <i val="0"/>
        <strike val="0"/>
        <color rgb="FFC00000"/>
      </font>
    </dxf>
    <dxf>
      <font>
        <b/>
        <i val="0"/>
        <strike val="0"/>
        <color theme="9" tint="-0.499984740745262"/>
      </font>
    </dxf>
    <dxf>
      <font>
        <b/>
        <i val="0"/>
        <strike val="0"/>
        <color rgb="FFC00000"/>
      </font>
    </dxf>
    <dxf>
      <font>
        <b/>
        <i val="0"/>
      </font>
    </dxf>
    <dxf>
      <font>
        <b/>
        <i val="0"/>
        <strike val="0"/>
        <color theme="9" tint="-0.499984740745262"/>
      </font>
    </dxf>
    <dxf>
      <font>
        <b/>
        <i val="0"/>
      </font>
    </dxf>
    <dxf>
      <font>
        <b/>
        <i val="0"/>
        <strike val="0"/>
        <color rgb="FFC00000"/>
      </font>
    </dxf>
    <dxf>
      <font>
        <b/>
        <i val="0"/>
        <strike val="0"/>
        <color theme="9" tint="-0.499984740745262"/>
      </font>
    </dxf>
    <dxf>
      <font>
        <b/>
        <i val="0"/>
        <strike val="0"/>
        <color theme="9" tint="-0.499984740745262"/>
      </font>
    </dxf>
    <dxf>
      <font>
        <b/>
        <i val="0"/>
      </font>
    </dxf>
    <dxf>
      <font>
        <b/>
        <i val="0"/>
        <strike val="0"/>
        <color rgb="FFC00000"/>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strike val="0"/>
        <color theme="9" tint="-0.499984740745262"/>
      </font>
    </dxf>
    <dxf>
      <font>
        <b/>
        <i val="0"/>
      </font>
    </dxf>
    <dxf>
      <font>
        <b/>
        <i val="0"/>
        <strike val="0"/>
        <color rgb="FFC00000"/>
      </font>
    </dxf>
    <dxf>
      <font>
        <b/>
        <i val="0"/>
      </font>
    </dxf>
    <dxf>
      <font>
        <b/>
        <i val="0"/>
        <strike val="0"/>
        <color rgb="FFC00000"/>
      </font>
    </dxf>
    <dxf>
      <font>
        <b/>
        <i val="0"/>
        <strike val="0"/>
        <color theme="9" tint="-0.499984740745262"/>
      </font>
    </dxf>
    <dxf>
      <font>
        <b/>
        <i val="0"/>
        <strike val="0"/>
        <color theme="9" tint="-0.499984740745262"/>
      </font>
    </dxf>
    <dxf>
      <font>
        <b/>
        <i val="0"/>
      </font>
    </dxf>
    <dxf>
      <font>
        <b/>
        <i val="0"/>
        <strike val="0"/>
        <color rgb="FFC00000"/>
      </font>
    </dxf>
    <dxf>
      <font>
        <b/>
        <i val="0"/>
        <strike val="0"/>
        <color rgb="FFC00000"/>
      </font>
    </dxf>
    <dxf>
      <font>
        <b/>
        <i val="0"/>
        <strike val="0"/>
        <color theme="9" tint="-0.499984740745262"/>
      </font>
    </dxf>
    <dxf>
      <font>
        <b/>
        <i val="0"/>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theme="9" tint="-0.499984740745262"/>
      </font>
    </dxf>
    <dxf>
      <font>
        <b/>
        <i val="0"/>
        <strike val="0"/>
        <color rgb="FFC00000"/>
      </font>
    </dxf>
    <dxf>
      <font>
        <b/>
        <i val="0"/>
        <strike val="0"/>
        <color rgb="FFC00000"/>
      </font>
    </dxf>
    <dxf>
      <font>
        <b/>
        <i val="0"/>
      </font>
    </dxf>
    <dxf>
      <font>
        <b/>
        <i val="0"/>
        <strike val="0"/>
        <color theme="9" tint="-0.499984740745262"/>
      </font>
    </dxf>
    <dxf>
      <font>
        <b/>
        <i val="0"/>
      </font>
    </dxf>
    <dxf>
      <font>
        <b/>
        <i val="0"/>
        <strike val="0"/>
        <color theme="9" tint="-0.499984740745262"/>
      </font>
    </dxf>
    <dxf>
      <font>
        <b/>
        <i val="0"/>
        <strike val="0"/>
        <color rgb="FFC00000"/>
      </font>
    </dxf>
    <dxf>
      <font>
        <b/>
        <i val="0"/>
        <strike val="0"/>
        <color theme="9" tint="-0.499984740745262"/>
      </font>
    </dxf>
    <dxf>
      <font>
        <b/>
        <i val="0"/>
        <strike val="0"/>
        <color rgb="FFC00000"/>
      </font>
    </dxf>
    <dxf>
      <font>
        <b/>
        <i val="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8.5099999999999995E-2</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0.5071</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0.91269999999999996</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0.53569999999999995</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0.89170000000000005</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0.51060000000000005</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0.62139999999999995</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0.92352941176470604</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0.91111111111111098</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0.375</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0.98989898989898994</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0.93333333333333302</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0.97478991596638698</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0.26027397260273999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0.11504424778761101</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0.74736842105263201</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0.27397260273972601</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8.6206896551724102E-2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0.44444444444444398</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0.54545454545454497</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9.0899999999999995E-2</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0.7</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0.66666666666666696</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0.18181818181818199</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0.5</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0.125</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0.45797083109240999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0.54507659813384002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0.21024539370404</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0.39192245898866901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0.53237316387123701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0.47270000000000001</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0.28308364544319597</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0.72419999999999995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0.14910000000000001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0.98960000000000004</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0.2</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0.6</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0.8</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0.5</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0.4</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1.04E-2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0.92352941176470604</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0.1135</c:v>
                </c:pt>
                <c:pt idx="3">
                  <c:v>0.1139</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0.49440000000000001</c:v>
                </c:pt>
                <c:pt idx="3">
                  <c:v>0.53649999999999998</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0.10539999999999999</c:v>
                </c:pt>
                <c:pt idx="3">
                  <c:v>0.10489999999999999</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0.10970000000000001</c:v>
                </c:pt>
                <c:pt idx="3">
                  <c:v>0.12640000000000001</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3.8199999999999998E-2</c:v>
                </c:pt>
                <c:pt idx="3">
                  <c:v>7.4000000000000003E-3</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6.3799999999999996E-2</c:v>
                </c:pt>
                <c:pt idx="3">
                  <c:v>0.16930000000000001</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0.13500000000000001</c:v>
                </c:pt>
                <c:pt idx="3">
                  <c:v>0.247</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0.28029999999999999</c:v>
                </c:pt>
                <c:pt idx="3">
                  <c:v>0.27650000000000002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0.4</c:v>
                </c:pt>
                <c:pt idx="3">
                  <c:v>0.92810000000000004</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0.26750000000000002</c:v>
                </c:pt>
                <c:pt idx="3">
                  <c:v>0.21759999999999999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0.70540000000000003</c:v>
                </c:pt>
                <c:pt idx="3">
                  <c:v>0.72419999999999995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3.0499999999999999E-2</c:v>
                </c:pt>
                <c:pt idx="3">
                  <c:v>8.5199999999999998E-2</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0.39800000000000002</c:v>
                </c:pt>
                <c:pt idx="3">
                  <c:v>0.34899999999999998</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0.16259999999999999</c:v>
                </c:pt>
                <c:pt idx="3">
                  <c:v>0.16789999999999999</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0.11899999999999999</c:v>
                </c:pt>
                <c:pt idx="3">
                  <c:v>0.16789999999999999</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0.89839999999999998</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sqref="A1:D1"/>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tabSelected="1" zoomScale="145" zoomScaleNormal="145" workbookViewId="0">
      <pane ySplit="7" topLeftCell="A8" activePane="bottomLeft" state="frozen"/>
      <selection pane="bottomLeft" activeCell="A4" sqref="A4"/>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99</v>
      </c>
      <c r="B3" s="36"/>
      <c r="C3" s="36"/>
      <c r="D3" s="36"/>
      <c r="E3" s="36"/>
      <c r="F3" s="36"/>
      <c r="G3" s="36"/>
      <c r="H3" s="36"/>
      <c r="I3" s="36"/>
      <c r="J3" s="36"/>
      <c r="K3" s="36"/>
      <c r="L3" s="36"/>
      <c r="M3" s="36"/>
      <c r="N3" s="36"/>
      <c r="O3" s="10"/>
    </row>
    <row r="4" spans="1:20" s="9" customFormat="1" ht="11.25" x14ac:dyDescent="0.2">
      <c r="A4" s="9" t="str">
        <f>+VLOOKUP(A3,'Old Data'!A1:CM88,2,FALSE)</f>
        <v>2233 Deerfield Drive</v>
      </c>
      <c r="C4" s="12"/>
      <c r="E4" s="12"/>
      <c r="F4" s="12"/>
    </row>
    <row r="5" spans="1:20" s="9" customFormat="1" ht="11.25" x14ac:dyDescent="0.2">
      <c r="A5" s="9" t="str">
        <f>+VLOOKUP(A3,'Old Data'!A1:CM88,3,FALSE)</f>
        <v>Fort Mill</v>
      </c>
      <c r="C5" s="12"/>
      <c r="E5" s="12"/>
      <c r="F5" s="12"/>
      <c r="G5" s="12" t="str">
        <f>+VLOOKUP(A3,'Old Data'!A1:CM88,4,FALSE)</f>
        <v>SC</v>
      </c>
      <c r="H5" s="12"/>
      <c r="I5" s="12">
        <f>+VLOOKUP(A3,'Old Data'!A1:CM88,5,FALSE)</f>
        <v>29715</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0.4</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0.5</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0.92352941176470604</v>
      </c>
      <c r="H19" s="66" t="s">
        <v>1</v>
      </c>
      <c r="I19" s="11" t="str">
        <f>IF(OR(G19="NA",G19="**"),"NA",IF(G19&lt;C19,"Not Met","Met"))</f>
        <v>Not 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0.91111111111111098</v>
      </c>
      <c r="H22" s="66" t="s">
        <v>1</v>
      </c>
      <c r="I22" s="11" t="str">
        <f>IF(OR(G22="NA",G22="**"),"NA",IF(G22&lt;C22,"Not Met","Met"))</f>
        <v>Not 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0.98989898989898994</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0.92352941176470604</v>
      </c>
      <c r="H28" s="66" t="s">
        <v>1</v>
      </c>
      <c r="I28" s="11" t="str">
        <f>IF(OR(G28="NA",G28="**"),"NA",IF(G28&lt;C28,"Not Met","Met"))</f>
        <v>Not 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0.93333333333333302</v>
      </c>
      <c r="H31" s="66" t="s">
        <v>1</v>
      </c>
      <c r="I31" s="11" t="str">
        <f>IF(OR(G31="NA",G31="**"),"NA",IF(G31&lt;C31,"Not Met","Met"))</f>
        <v>Not 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0.97478991596638698</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0.26027397260273999</v>
      </c>
      <c r="H37" s="66" t="s">
        <v>1</v>
      </c>
      <c r="I37" s="11" t="str">
        <f>IF(OR(G37="NA",G37="**"),"NA",IF(G37&lt;C37,"Not Met","Met"))</f>
        <v>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0.11504424778761101</v>
      </c>
      <c r="H40" s="66" t="s">
        <v>1</v>
      </c>
      <c r="I40" s="11" t="str">
        <f>IF(OR(G40="NA",G40="**"),"NA",IF(G40&lt;C40,"Not Met","Met"))</f>
        <v>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0.74736842105263201</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0.27397260273972601</v>
      </c>
      <c r="H46" s="66" t="s">
        <v>1</v>
      </c>
      <c r="I46" s="11" t="str">
        <f>IF(OR(G46="NA",G46="**"),"NA",IF(G46&lt;C46,"Not Met","Met"))</f>
        <v>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8.6206896551724102E-2</v>
      </c>
      <c r="H49" s="66" t="s">
        <v>1</v>
      </c>
      <c r="I49" s="11" t="str">
        <f>IF(OR(G49="NA",G49="**"),"NA",IF(G49&lt;C49,"Not Met","Met"))</f>
        <v>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0.44444444444444398</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0.54545454545454497</v>
      </c>
      <c r="H55" s="66" t="s">
        <v>1</v>
      </c>
      <c r="I55" s="11" t="str">
        <f>IF(OR(G55="NA",G55="**"),"NA",IF(G55&lt;C55,"Not Met","Met"))</f>
        <v>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0.7</v>
      </c>
      <c r="H58" s="66" t="s">
        <v>1</v>
      </c>
      <c r="I58" s="11" t="str">
        <f>IF(OR(G58="NA",G58="**"),"NA",IF(G58&lt;C58,"Not Met","Met"))</f>
        <v>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0.66666666666666696</v>
      </c>
      <c r="H61" s="66" t="s">
        <v>1</v>
      </c>
      <c r="I61" s="11" t="str">
        <f>IF(OR(G61="NA",G61="**"),"NA",IF(G61&lt;C61,"Not Met","Met"))</f>
        <v>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0.18181818181818199</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0.5</v>
      </c>
      <c r="H67" s="66" t="s">
        <v>1</v>
      </c>
      <c r="I67" s="11" t="str">
        <f>IF(OR(G67="NA",G67="**"),"NA",IF(G67&lt;C67,"Not Met","Met"))</f>
        <v>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0.125</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0.45797083109240999</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0.54507659813384002</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0.21024539370404</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0.39192245898866901</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0.53237316387123701</v>
      </c>
      <c r="H85" s="66" t="s">
        <v>1</v>
      </c>
      <c r="I85" s="11" t="str">
        <f>IF(OR(G85="NA",G85="**"),"NA",IF(G85&gt;C85,"Not Met","Met"))</f>
        <v>Not 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0.28308364544319597</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0.72419999999999995</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0.14910000000000001</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1.04E-2</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8.5099999999999995E-2</v>
      </c>
      <c r="H109" s="66" t="s">
        <v>1</v>
      </c>
      <c r="I109" s="11" t="str">
        <f>IF(OR(G109="NA",G109="**"),"NA",IF(G109&lt;C109,"Not Met","Met"))</f>
        <v>Not 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0.51060000000000005</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0.375</v>
      </c>
      <c r="H115" s="66" t="s">
        <v>1</v>
      </c>
      <c r="I115" s="11" t="str">
        <f t="shared" si="3"/>
        <v>Not 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9.0899999999999995E-2</v>
      </c>
      <c r="H118" s="66" t="s">
        <v>1</v>
      </c>
      <c r="I118" s="11" t="str">
        <f>IF(OR(G118="NA",G118="**"),"NA",IF(G118&gt;C118,"Not Met","Met"))</f>
        <v>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0.47270000000000001</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f>VLOOKUP(A3,'Old Data'!A1:CM88,74,FALSE)</f>
        <v>0</v>
      </c>
      <c r="H133" s="66" t="s">
        <v>1</v>
      </c>
      <c r="I133" s="11" t="str">
        <f>IF(OR(G133="NA",G133="**"),"NA",IF(G133&gt;C133,"Not Met","Met"))</f>
        <v>Met</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0.89839999999999998</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0.5071</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0.91269999999999996</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0.53569999999999995</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0.89170000000000005</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0.62139999999999995</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0.98960000000000004</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0.2</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0.6</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0.8</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G87H23DqdAGbpW4/axZtBSxxAasEJ+cy/FIT7rVHtNfOMRHfuY1PpBalYqdG4b8huvgNE3+j1+rjPkjdX9InVA==" saltValue="LEYMqbDWsbB9sprAmkoLaQ==" spinCount="100000" sheet="1" selectLockedCells="1" selectUnlockedCells="1"/>
  <conditionalFormatting sqref="I11">
    <cfRule type="containsText" dxfId="164" priority="16" operator="containsText" text="NA">
      <formula>NOT(ISERROR(SEARCH("NA",I11)))</formula>
    </cfRule>
    <cfRule type="containsText" dxfId="163" priority="17" operator="containsText" text="Not Met">
      <formula>NOT(ISERROR(SEARCH("Not Met",I11)))</formula>
    </cfRule>
  </conditionalFormatting>
  <conditionalFormatting sqref="I15">
    <cfRule type="containsText" dxfId="161" priority="14" operator="containsText" text="Not Met">
      <formula>NOT(ISERROR(SEARCH("Not Met",I15)))</formula>
    </cfRule>
    <cfRule type="containsText" dxfId="159" priority="13" operator="containsText" text="NA">
      <formula>NOT(ISERROR(SEARCH("NA",I15)))</formula>
    </cfRule>
  </conditionalFormatting>
  <conditionalFormatting sqref="I19">
    <cfRule type="containsText" dxfId="157" priority="106" operator="containsText" text="NA">
      <formula>NOT(ISERROR(SEARCH("NA",I19)))</formula>
    </cfRule>
    <cfRule type="containsText" dxfId="156" priority="107" operator="containsText" text="Not Met">
      <formula>NOT(ISERROR(SEARCH("Not Met",I19)))</formula>
    </cfRule>
  </conditionalFormatting>
  <conditionalFormatting sqref="I22">
    <cfRule type="containsText" dxfId="155" priority="104" operator="containsText" text="Not Met">
      <formula>NOT(ISERROR(SEARCH("Not Met",I22)))</formula>
    </cfRule>
    <cfRule type="containsText" dxfId="153" priority="103" operator="containsText" text="NA">
      <formula>NOT(ISERROR(SEARCH("NA",I22)))</formula>
    </cfRule>
  </conditionalFormatting>
  <conditionalFormatting sqref="I25">
    <cfRule type="containsText" dxfId="151" priority="101" operator="containsText" text="Not Met">
      <formula>NOT(ISERROR(SEARCH("Not Met",I25)))</formula>
    </cfRule>
    <cfRule type="containsText" dxfId="150" priority="100" operator="containsText" text="NA">
      <formula>NOT(ISERROR(SEARCH("NA",I25)))</formula>
    </cfRule>
  </conditionalFormatting>
  <conditionalFormatting sqref="I28">
    <cfRule type="containsText" dxfId="148" priority="98" operator="containsText" text="Not Met">
      <formula>NOT(ISERROR(SEARCH("Not Met",I28)))</formula>
    </cfRule>
    <cfRule type="containsText" dxfId="147" priority="97" operator="containsText" text="NA">
      <formula>NOT(ISERROR(SEARCH("NA",I28)))</formula>
    </cfRule>
  </conditionalFormatting>
  <conditionalFormatting sqref="I31">
    <cfRule type="containsText" dxfId="145" priority="95" operator="containsText" text="Not Met">
      <formula>NOT(ISERROR(SEARCH("Not Met",I31)))</formula>
    </cfRule>
    <cfRule type="containsText" dxfId="144" priority="94" operator="containsText" text="NA">
      <formula>NOT(ISERROR(SEARCH("NA",I31)))</formula>
    </cfRule>
  </conditionalFormatting>
  <conditionalFormatting sqref="I34">
    <cfRule type="containsText" dxfId="142" priority="92" operator="containsText" text="Not Met">
      <formula>NOT(ISERROR(SEARCH("Not Met",I34)))</formula>
    </cfRule>
    <cfRule type="containsText" dxfId="141" priority="91" operator="containsText" text="NA">
      <formula>NOT(ISERROR(SEARCH("NA",I34)))</formula>
    </cfRule>
  </conditionalFormatting>
  <conditionalFormatting sqref="I37">
    <cfRule type="containsText" dxfId="139" priority="89" operator="containsText" text="Not Met">
      <formula>NOT(ISERROR(SEARCH("Not Met",I37)))</formula>
    </cfRule>
    <cfRule type="containsText" dxfId="138" priority="88" operator="containsText" text="NA">
      <formula>NOT(ISERROR(SEARCH("NA",I37)))</formula>
    </cfRule>
  </conditionalFormatting>
  <conditionalFormatting sqref="I40">
    <cfRule type="containsText" dxfId="137" priority="85" operator="containsText" text="NA">
      <formula>NOT(ISERROR(SEARCH("NA",I40)))</formula>
    </cfRule>
    <cfRule type="containsText" dxfId="135" priority="86" operator="containsText" text="Not Met">
      <formula>NOT(ISERROR(SEARCH("Not Met",I40)))</formula>
    </cfRule>
  </conditionalFormatting>
  <conditionalFormatting sqref="I43">
    <cfRule type="containsText" dxfId="134" priority="83" operator="containsText" text="Not Met">
      <formula>NOT(ISERROR(SEARCH("Not Met",I43)))</formula>
    </cfRule>
    <cfRule type="containsText" dxfId="133" priority="82" operator="containsText" text="NA">
      <formula>NOT(ISERROR(SEARCH("NA",I43)))</formula>
    </cfRule>
  </conditionalFormatting>
  <conditionalFormatting sqref="I46">
    <cfRule type="containsText" dxfId="130" priority="80" operator="containsText" text="Not Met">
      <formula>NOT(ISERROR(SEARCH("Not Met",I46)))</formula>
    </cfRule>
    <cfRule type="containsText" dxfId="129" priority="79" operator="containsText" text="NA">
      <formula>NOT(ISERROR(SEARCH("NA",I46)))</formula>
    </cfRule>
  </conditionalFormatting>
  <conditionalFormatting sqref="I49">
    <cfRule type="containsText" dxfId="128" priority="77" operator="containsText" text="Not Met">
      <formula>NOT(ISERROR(SEARCH("Not Met",I49)))</formula>
    </cfRule>
    <cfRule type="containsText" dxfId="127" priority="76" operator="containsText" text="NA">
      <formula>NOT(ISERROR(SEARCH("NA",I49)))</formula>
    </cfRule>
  </conditionalFormatting>
  <conditionalFormatting sqref="I52">
    <cfRule type="containsText" dxfId="124" priority="74" operator="containsText" text="Not Met">
      <formula>NOT(ISERROR(SEARCH("Not Met",I52)))</formula>
    </cfRule>
    <cfRule type="containsText" dxfId="123" priority="73" operator="containsText" text="NA">
      <formula>NOT(ISERROR(SEARCH("NA",I52)))</formula>
    </cfRule>
  </conditionalFormatting>
  <conditionalFormatting sqref="I55">
    <cfRule type="containsText" dxfId="121" priority="71" operator="containsText" text="Not Met">
      <formula>NOT(ISERROR(SEARCH("Not Met",I55)))</formula>
    </cfRule>
    <cfRule type="containsText" dxfId="120" priority="70" operator="containsText" text="NA">
      <formula>NOT(ISERROR(SEARCH("NA",I55)))</formula>
    </cfRule>
  </conditionalFormatting>
  <conditionalFormatting sqref="I58">
    <cfRule type="containsText" dxfId="119" priority="68" operator="containsText" text="Not Met">
      <formula>NOT(ISERROR(SEARCH("Not Met",I58)))</formula>
    </cfRule>
    <cfRule type="containsText" dxfId="118" priority="67" operator="containsText" text="NA">
      <formula>NOT(ISERROR(SEARCH("NA",I58)))</formula>
    </cfRule>
  </conditionalFormatting>
  <conditionalFormatting sqref="I61">
    <cfRule type="containsText" dxfId="115" priority="65" operator="containsText" text="Not Met">
      <formula>NOT(ISERROR(SEARCH("Not Met",I61)))</formula>
    </cfRule>
    <cfRule type="containsText" dxfId="114" priority="64" operator="containsText" text="NA">
      <formula>NOT(ISERROR(SEARCH("NA",I61)))</formula>
    </cfRule>
  </conditionalFormatting>
  <conditionalFormatting sqref="I64">
    <cfRule type="containsText" dxfId="112" priority="61" operator="containsText" text="NA">
      <formula>NOT(ISERROR(SEARCH("NA",I64)))</formula>
    </cfRule>
    <cfRule type="containsText" dxfId="111" priority="62" operator="containsText" text="Not Met">
      <formula>NOT(ISERROR(SEARCH("Not Met",I64)))</formula>
    </cfRule>
  </conditionalFormatting>
  <conditionalFormatting sqref="I67">
    <cfRule type="containsText" dxfId="109" priority="59" operator="containsText" text="Not Met">
      <formula>NOT(ISERROR(SEARCH("Not Met",I67)))</formula>
    </cfRule>
    <cfRule type="containsText" dxfId="108" priority="58" operator="containsText" text="NA">
      <formula>NOT(ISERROR(SEARCH("NA",I67)))</formula>
    </cfRule>
  </conditionalFormatting>
  <conditionalFormatting sqref="I70">
    <cfRule type="containsText" dxfId="107" priority="55" operator="containsText" text="NA">
      <formula>NOT(ISERROR(SEARCH("NA",I70)))</formula>
    </cfRule>
    <cfRule type="containsText" dxfId="106" priority="56" operator="containsText" text="Not Met">
      <formula>NOT(ISERROR(SEARCH("Not Met",I70)))</formula>
    </cfRule>
  </conditionalFormatting>
  <conditionalFormatting sqref="I73">
    <cfRule type="containsText" dxfId="104" priority="52" operator="containsText" text="NA">
      <formula>NOT(ISERROR(SEARCH("NA",I73)))</formula>
    </cfRule>
    <cfRule type="containsText" dxfId="103" priority="53" operator="containsText" text="Not Met">
      <formula>NOT(ISERROR(SEARCH("Not Met",I73)))</formula>
    </cfRule>
  </conditionalFormatting>
  <conditionalFormatting sqref="I76">
    <cfRule type="containsText" dxfId="100" priority="50" operator="containsText" text="Not Met">
      <formula>NOT(ISERROR(SEARCH("Not Met",I76)))</formula>
    </cfRule>
    <cfRule type="containsText" dxfId="99" priority="49" operator="containsText" text="NA">
      <formula>NOT(ISERROR(SEARCH("NA",I76)))</formula>
    </cfRule>
  </conditionalFormatting>
  <conditionalFormatting sqref="I79">
    <cfRule type="containsText" dxfId="97" priority="47" operator="containsText" text="Not Met">
      <formula>NOT(ISERROR(SEARCH("Not Met",I79)))</formula>
    </cfRule>
    <cfRule type="containsText" dxfId="96" priority="46" operator="containsText" text="NA">
      <formula>NOT(ISERROR(SEARCH("NA",I79)))</formula>
    </cfRule>
  </conditionalFormatting>
  <conditionalFormatting sqref="I82">
    <cfRule type="containsText" dxfId="94" priority="44" operator="containsText" text="Not Met">
      <formula>NOT(ISERROR(SEARCH("Not Met",I82)))</formula>
    </cfRule>
    <cfRule type="containsText" dxfId="93" priority="43" operator="containsText" text="NA">
      <formula>NOT(ISERROR(SEARCH("NA",I82)))</formula>
    </cfRule>
  </conditionalFormatting>
  <conditionalFormatting sqref="I85">
    <cfRule type="containsText" dxfId="91" priority="40" operator="containsText" text="NA">
      <formula>NOT(ISERROR(SEARCH("NA",I85)))</formula>
    </cfRule>
    <cfRule type="containsText" dxfId="90" priority="41" operator="containsText" text="Not Met">
      <formula>NOT(ISERROR(SEARCH("Not Met",I85)))</formula>
    </cfRule>
  </conditionalFormatting>
  <conditionalFormatting sqref="I88">
    <cfRule type="containsText" dxfId="88" priority="38" operator="containsText" text="Not Met">
      <formula>NOT(ISERROR(SEARCH("Not Met",I88)))</formula>
    </cfRule>
    <cfRule type="containsText" dxfId="87" priority="37" operator="containsText" text="NA">
      <formula>NOT(ISERROR(SEARCH("NA",I88)))</formula>
    </cfRule>
  </conditionalFormatting>
  <conditionalFormatting sqref="I92">
    <cfRule type="containsText" dxfId="85" priority="116" operator="containsText" text="Not Met">
      <formula>NOT(ISERROR(SEARCH("Not Met",I92)))</formula>
    </cfRule>
    <cfRule type="containsText" dxfId="84" priority="115" operator="containsText" text="NA">
      <formula>NOT(ISERROR(SEARCH("NA",I92)))</formula>
    </cfRule>
  </conditionalFormatting>
  <conditionalFormatting sqref="I95">
    <cfRule type="containsText" dxfId="83" priority="113" operator="containsText" text="Not Met">
      <formula>NOT(ISERROR(SEARCH("Not Met",I95)))</formula>
    </cfRule>
    <cfRule type="containsText" dxfId="81" priority="112" operator="containsText" text="NA">
      <formula>NOT(ISERROR(SEARCH("NA",I95)))</formula>
    </cfRule>
  </conditionalFormatting>
  <conditionalFormatting sqref="I99">
    <cfRule type="containsText" dxfId="79" priority="35" operator="containsText" text="Not Met">
      <formula>NOT(ISERROR(SEARCH("Not Met",I99)))</formula>
    </cfRule>
    <cfRule type="containsText" dxfId="78" priority="34" operator="containsText" text="NA">
      <formula>NOT(ISERROR(SEARCH("NA",I99)))</formula>
    </cfRule>
  </conditionalFormatting>
  <conditionalFormatting sqref="I102">
    <cfRule type="containsText" dxfId="76" priority="32" operator="containsText" text="Not Met">
      <formula>NOT(ISERROR(SEARCH("Not Met",I102)))</formula>
    </cfRule>
    <cfRule type="containsText" dxfId="75" priority="31" operator="containsText" text="NA">
      <formula>NOT(ISERROR(SEARCH("NA",I102)))</formula>
    </cfRule>
  </conditionalFormatting>
  <conditionalFormatting sqref="I105">
    <cfRule type="containsText" dxfId="73" priority="29" operator="containsText" text="Not Met">
      <formula>NOT(ISERROR(SEARCH("Not Met",I105)))</formula>
    </cfRule>
    <cfRule type="containsText" dxfId="72" priority="28" operator="containsText" text="NA">
      <formula>NOT(ISERROR(SEARCH("NA",I105)))</formula>
    </cfRule>
  </conditionalFormatting>
  <conditionalFormatting sqref="I109">
    <cfRule type="containsText" dxfId="70" priority="842" operator="containsText" text="Not Met">
      <formula>NOT(ISERROR(SEARCH("Not Met",I109)))</formula>
    </cfRule>
    <cfRule type="containsText" dxfId="69" priority="837" operator="containsText" text="NA">
      <formula>NOT(ISERROR(SEARCH("NA",I109)))</formula>
    </cfRule>
  </conditionalFormatting>
  <conditionalFormatting sqref="I112">
    <cfRule type="containsText" dxfId="68" priority="163" operator="containsText" text="NA">
      <formula>NOT(ISERROR(SEARCH("NA",I112)))</formula>
    </cfRule>
    <cfRule type="containsText" dxfId="67" priority="164" operator="containsText" text="Not Met">
      <formula>NOT(ISERROR(SEARCH("Not Met",I112)))</formula>
    </cfRule>
  </conditionalFormatting>
  <conditionalFormatting sqref="I115">
    <cfRule type="containsText" dxfId="65" priority="161" operator="containsText" text="Not Met">
      <formula>NOT(ISERROR(SEARCH("Not Met",I115)))</formula>
    </cfRule>
    <cfRule type="containsText" dxfId="64" priority="160" operator="containsText" text="NA">
      <formula>NOT(ISERROR(SEARCH("NA",I115)))</formula>
    </cfRule>
  </conditionalFormatting>
  <conditionalFormatting sqref="I118">
    <cfRule type="containsText" dxfId="62" priority="157" operator="containsText" text="NA">
      <formula>NOT(ISERROR(SEARCH("NA",I118)))</formula>
    </cfRule>
    <cfRule type="containsText" dxfId="61" priority="158" operator="containsText" text="Not Met">
      <formula>NOT(ISERROR(SEARCH("Not Met",I118)))</formula>
    </cfRule>
  </conditionalFormatting>
  <conditionalFormatting sqref="I121">
    <cfRule type="containsText" dxfId="58" priority="155" operator="containsText" text="Not Met">
      <formula>NOT(ISERROR(SEARCH("Not Met",I121)))</formula>
    </cfRule>
    <cfRule type="containsText" dxfId="57" priority="154" operator="containsText" text="NA">
      <formula>NOT(ISERROR(SEARCH("NA",I121)))</formula>
    </cfRule>
  </conditionalFormatting>
  <conditionalFormatting sqref="I124">
    <cfRule type="containsText" dxfId="56" priority="151" operator="containsText" text="NA">
      <formula>NOT(ISERROR(SEARCH("NA",I124)))</formula>
    </cfRule>
    <cfRule type="containsText" dxfId="55" priority="152" operator="containsText" text="Not Met">
      <formula>NOT(ISERROR(SEARCH("Not Met",I124)))</formula>
    </cfRule>
  </conditionalFormatting>
  <conditionalFormatting sqref="I127">
    <cfRule type="containsText" dxfId="52" priority="148" operator="containsText" text="NA">
      <formula>NOT(ISERROR(SEARCH("NA",I127)))</formula>
    </cfRule>
    <cfRule type="containsText" dxfId="51" priority="149" operator="containsText" text="Not Met">
      <formula>NOT(ISERROR(SEARCH("Not Met",I127)))</formula>
    </cfRule>
  </conditionalFormatting>
  <conditionalFormatting sqref="I130">
    <cfRule type="containsText" dxfId="49" priority="146" operator="containsText" text="Not Met">
      <formula>NOT(ISERROR(SEARCH("Not Met",I130)))</formula>
    </cfRule>
    <cfRule type="containsText" dxfId="48" priority="145" operator="containsText" text="NA">
      <formula>NOT(ISERROR(SEARCH("NA",I130)))</formula>
    </cfRule>
  </conditionalFormatting>
  <conditionalFormatting sqref="I133">
    <cfRule type="containsText" dxfId="47" priority="142" operator="containsText" text="NA">
      <formula>NOT(ISERROR(SEARCH("NA",I133)))</formula>
    </cfRule>
    <cfRule type="containsText" dxfId="45" priority="143" operator="containsText" text="Not Met">
      <formula>NOT(ISERROR(SEARCH("Not Met",I133)))</formula>
    </cfRule>
  </conditionalFormatting>
  <conditionalFormatting sqref="I138">
    <cfRule type="containsText" dxfId="44" priority="139" operator="containsText" text="NA">
      <formula>NOT(ISERROR(SEARCH("NA",I138)))</formula>
    </cfRule>
    <cfRule type="containsText" dxfId="43" priority="140" operator="containsText" text="Not Met">
      <formula>NOT(ISERROR(SEARCH("Not Met",I138)))</formula>
    </cfRule>
  </conditionalFormatting>
  <conditionalFormatting sqref="I142">
    <cfRule type="containsText" dxfId="41" priority="137" operator="containsText" text="Not Met">
      <formula>NOT(ISERROR(SEARCH("Not Met",I142)))</formula>
    </cfRule>
    <cfRule type="containsText" dxfId="40" priority="136" operator="containsText" text="NA">
      <formula>NOT(ISERROR(SEARCH("NA",I142)))</formula>
    </cfRule>
  </conditionalFormatting>
  <conditionalFormatting sqref="I146">
    <cfRule type="containsText" dxfId="38" priority="133" operator="containsText" text="NA">
      <formula>NOT(ISERROR(SEARCH("NA",I146)))</formula>
    </cfRule>
    <cfRule type="containsText" dxfId="37" priority="134" operator="containsText" text="Not Met">
      <formula>NOT(ISERROR(SEARCH("Not Met",I146)))</formula>
    </cfRule>
  </conditionalFormatting>
  <conditionalFormatting sqref="I150">
    <cfRule type="containsText" dxfId="35" priority="130" operator="containsText" text="NA">
      <formula>NOT(ISERROR(SEARCH("NA",I150)))</formula>
    </cfRule>
    <cfRule type="containsText" dxfId="34" priority="131" operator="containsText" text="Not Met">
      <formula>NOT(ISERROR(SEARCH("Not Met",I150)))</formula>
    </cfRule>
  </conditionalFormatting>
  <conditionalFormatting sqref="I154">
    <cfRule type="containsText" dxfId="32" priority="128" operator="containsText" text="Not Met">
      <formula>NOT(ISERROR(SEARCH("Not Met",I154)))</formula>
    </cfRule>
    <cfRule type="containsText" dxfId="31" priority="127" operator="containsText" text="NA">
      <formula>NOT(ISERROR(SEARCH("NA",I154)))</formula>
    </cfRule>
  </conditionalFormatting>
  <conditionalFormatting sqref="I158">
    <cfRule type="containsText" dxfId="28" priority="124" operator="containsText" text="NA">
      <formula>NOT(ISERROR(SEARCH("NA",I158)))</formula>
    </cfRule>
    <cfRule type="containsText" dxfId="27" priority="125" operator="containsText" text="Not Met">
      <formula>NOT(ISERROR(SEARCH("Not Met",I158)))</formula>
    </cfRule>
  </conditionalFormatting>
  <conditionalFormatting sqref="I162">
    <cfRule type="containsText" dxfId="26" priority="109" operator="containsText" text="NA">
      <formula>NOT(ISERROR(SEARCH("NA",I162)))</formula>
    </cfRule>
    <cfRule type="containsText" dxfId="25" priority="110" operator="containsText" text="Not Met">
      <formula>NOT(ISERROR(SEARCH("Not Met",I162)))</formula>
    </cfRule>
  </conditionalFormatting>
  <conditionalFormatting sqref="I166">
    <cfRule type="containsText" dxfId="22" priority="26" operator="containsText" text="Not Met">
      <formula>NOT(ISERROR(SEARCH("Not Met",I166)))</formula>
    </cfRule>
    <cfRule type="containsText" dxfId="21" priority="25" operator="containsText" text="NA">
      <formula>NOT(ISERROR(SEARCH("NA",I166)))</formula>
    </cfRule>
  </conditionalFormatting>
  <conditionalFormatting sqref="I171">
    <cfRule type="containsText" dxfId="19" priority="23" operator="containsText" text="Not Met">
      <formula>NOT(ISERROR(SEARCH("Not Met",I171)))</formula>
    </cfRule>
    <cfRule type="containsText" dxfId="18" priority="22" operator="containsText" text="NA">
      <formula>NOT(ISERROR(SEARCH("NA",I171)))</formula>
    </cfRule>
  </conditionalFormatting>
  <conditionalFormatting sqref="I175">
    <cfRule type="containsText" dxfId="17" priority="19" operator="containsText" text="NA">
      <formula>NOT(ISERROR(SEARCH("NA",I175)))</formula>
    </cfRule>
    <cfRule type="containsText" dxfId="15" priority="20" operator="containsText" text="Not Met">
      <formula>NOT(ISERROR(SEARCH("Not Met",I175)))</formula>
    </cfRule>
  </conditionalFormatting>
  <conditionalFormatting sqref="I180">
    <cfRule type="containsText" dxfId="13" priority="122" operator="containsText" text="Not Met">
      <formula>NOT(ISERROR(SEARCH("Not Met",I180)))</formula>
    </cfRule>
    <cfRule type="containsText" dxfId="12" priority="121" operator="containsText" text="NA">
      <formula>NOT(ISERROR(SEARCH("NA",I180)))</formula>
    </cfRule>
  </conditionalFormatting>
  <conditionalFormatting sqref="I184">
    <cfRule type="containsText" dxfId="10" priority="11" operator="containsText" text="Not Met">
      <formula>NOT(ISERROR(SEARCH("Not Met",I184)))</formula>
    </cfRule>
    <cfRule type="containsText" dxfId="9" priority="10" operator="containsText" text="NA">
      <formula>NOT(ISERROR(SEARCH("NA",I184)))</formula>
    </cfRule>
  </conditionalFormatting>
  <conditionalFormatting sqref="I189">
    <cfRule type="containsText" dxfId="7" priority="8" operator="containsText" text="Not Met">
      <formula>NOT(ISERROR(SEARCH("Not Met",I189)))</formula>
    </cfRule>
    <cfRule type="containsText" dxfId="6" priority="7" operator="containsText" text="NA">
      <formula>NOT(ISERROR(SEARCH("NA",I189)))</formula>
    </cfRule>
  </conditionalFormatting>
  <conditionalFormatting sqref="I193">
    <cfRule type="containsText" dxfId="4" priority="5" operator="containsText" text="Not Met">
      <formula>NOT(ISERROR(SEARCH("Not Met",I193)))</formula>
    </cfRule>
    <cfRule type="containsText" dxfId="3" priority="4" operator="containsText" text="NA">
      <formula>NOT(ISERROR(SEARCH("NA",I193)))</formula>
    </cfRule>
  </conditionalFormatting>
  <conditionalFormatting sqref="I197">
    <cfRule type="containsText" dxfId="1" priority="1" operator="containsText" text="NA">
      <formula>NOT(ISERROR(SEARCH("NA",I197)))</formula>
    </cfRule>
    <cfRule type="containsText" dxfId="0"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98</v>
      </c>
      <c r="B3" s="36"/>
      <c r="C3" s="36"/>
      <c r="D3" s="36"/>
      <c r="E3" s="36"/>
      <c r="F3" s="36"/>
      <c r="G3" s="36"/>
      <c r="H3" s="10"/>
      <c r="I3" s="10"/>
      <c r="J3" s="10"/>
    </row>
    <row r="4" spans="1:10" x14ac:dyDescent="0.2">
      <c r="A4" s="9" t="str">
        <f>VLOOKUP(A3,'Old Data'!A1:CM88,2,FALSE)</f>
        <v>386 East Black Street</v>
      </c>
    </row>
    <row r="5" spans="1:10" x14ac:dyDescent="0.2">
      <c r="A5" s="9" t="str">
        <f>VLOOKUP(A3,'Old Data'!A1:CM88,3,FALSE)</f>
        <v>Rock Hill</v>
      </c>
      <c r="C5" s="12" t="str">
        <f>VLOOKUP(A3,'Old Data'!A1:CM88,4,FALSE)</f>
        <v>SC</v>
      </c>
      <c r="D5" s="12">
        <f>VLOOKUP(A3,'Old Data'!A1:CM88,5,FALSE)</f>
        <v>29731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3</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100% compliant based on initial Indicator 13 submission</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3</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100% compliance after self-review submissions</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3</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100% compliance after self-review submissions</v>
      </c>
      <c r="D24" s="78"/>
      <c r="E24" s="78"/>
      <c r="F24" s="78"/>
      <c r="G24" s="78"/>
      <c r="H24" s="78"/>
      <c r="I24" s="78"/>
      <c r="J24" s="78"/>
    </row>
    <row r="25" spans="1:10" ht="21.95" customHeight="1" x14ac:dyDescent="0.2">
      <c r="A25" s="48" t="s">
        <v>16</v>
      </c>
      <c r="B25" s="41">
        <f>SUM(B10,B13,B15,B17,B20,B22,B24)</f>
        <v>20</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0.49440000000000001</v>
      </c>
      <c r="E32" s="23"/>
      <c r="F32" s="23"/>
      <c r="G32" s="23"/>
      <c r="H32" s="23"/>
      <c r="I32" s="23"/>
      <c r="J32" s="23"/>
    </row>
    <row r="33" spans="1:10" ht="11.25" customHeight="1" x14ac:dyDescent="0.2">
      <c r="A33" s="19"/>
      <c r="B33" s="43" t="s">
        <v>466</v>
      </c>
      <c r="C33" s="56">
        <f>VLOOKUP(A3,'Old Data'!A1:CM88,15,FALSE)</f>
        <v>0.53649999999999998</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1</v>
      </c>
      <c r="C36" s="92" t="str">
        <f>IF(B36=0,"Does not meet prior year’s state performance and did not improve",
IF(B36=1,"Does not meet prior year’s state performance but improved since last year",
IF(B36=2,"Meets or exceeds prior year’s state performance",
IF(B36=3,"Meets or exceeds current state target",""))))</f>
        <v>Does not meet prior year’s state performance but improved since last year</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0.1135</v>
      </c>
      <c r="E40" s="23"/>
      <c r="F40" s="23"/>
      <c r="G40" s="23"/>
      <c r="H40" s="23"/>
      <c r="I40" s="23"/>
      <c r="J40" s="23"/>
    </row>
    <row r="41" spans="1:10" ht="11.25" customHeight="1" x14ac:dyDescent="0.2">
      <c r="A41" s="19"/>
      <c r="B41" s="43" t="s">
        <v>466</v>
      </c>
      <c r="C41" s="56">
        <f>VLOOKUP(A3,'Old Data'!A1:CM88,18,FALSE)</f>
        <v>0.1139</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0</v>
      </c>
      <c r="C44" s="92" t="str">
        <f>IF(B44=0,"Does not meet prior year’s state performance and did not improve",
IF(B44=1,"Does not meet prior year’s state performance but improved since last year",
IF(B44=2,"Meets or exceeds prior year’s state performance",
IF(B44=3,"Meets or exceeds current state target",""))))</f>
        <v>Does not meet prior year’s state performance and did not improve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0.10539999999999999</v>
      </c>
      <c r="E48" s="23"/>
      <c r="F48" s="23"/>
      <c r="G48" s="23"/>
      <c r="H48" s="23"/>
      <c r="I48" s="23"/>
      <c r="J48" s="23"/>
    </row>
    <row r="49" spans="1:10" ht="11.25" customHeight="1" x14ac:dyDescent="0.2">
      <c r="A49" s="19"/>
      <c r="B49" s="43" t="s">
        <v>466</v>
      </c>
      <c r="C49" s="56">
        <f>VLOOKUP(A3,'Old Data'!A1:CM88,21,FALSE)</f>
        <v>0.10489999999999999</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3</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current state target</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0.10970000000000001</v>
      </c>
      <c r="E56" s="23"/>
      <c r="F56" s="23"/>
      <c r="G56" s="23"/>
      <c r="H56" s="23"/>
      <c r="I56" s="23"/>
      <c r="J56" s="23"/>
    </row>
    <row r="57" spans="1:10" ht="11.25" customHeight="1" x14ac:dyDescent="0.2">
      <c r="A57" s="19"/>
      <c r="B57" s="43" t="s">
        <v>466</v>
      </c>
      <c r="C57" s="56">
        <f>VLOOKUP(A3,'Old Data'!A1:CM88,24,FALSE)</f>
        <v>0.12640000000000001</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3</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current state target</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3.8199999999999998E-2</v>
      </c>
      <c r="E64" s="23"/>
      <c r="F64" s="23"/>
      <c r="G64" s="23"/>
      <c r="H64" s="23"/>
      <c r="I64" s="23"/>
      <c r="J64" s="23"/>
    </row>
    <row r="65" spans="1:10" ht="11.25" customHeight="1" x14ac:dyDescent="0.2">
      <c r="A65" s="19"/>
      <c r="B65" s="43" t="s">
        <v>466</v>
      </c>
      <c r="C65" s="56">
        <f>VLOOKUP(A3,'Old Data'!A1:CM88,27,FALSE)</f>
        <v>7.4000000000000003E-3</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0</v>
      </c>
      <c r="C68" s="92" t="str">
        <f>IF(B68=0,"Does not meet prior year’s state performance and did not improve",
IF(B68=1,"Does not meet prior year’s state performance but improved since last year",
IF(B68=2,"Meets or exceeds prior year’s state performance",
IF(B68=3,"Meets or exceeds current state target",""))))</f>
        <v>Does not meet prior year’s state performance and did not improve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6.3799999999999996E-2</v>
      </c>
      <c r="E72" s="23"/>
      <c r="F72" s="23"/>
      <c r="G72" s="23"/>
      <c r="H72" s="23"/>
      <c r="I72" s="23"/>
      <c r="J72" s="23"/>
    </row>
    <row r="73" spans="1:10" ht="11.25" customHeight="1" x14ac:dyDescent="0.2">
      <c r="A73" s="19"/>
      <c r="B73" s="43" t="s">
        <v>466</v>
      </c>
      <c r="C73" s="56">
        <f>VLOOKUP(A3,'Old Data'!A1:CM88,30,FALSE)</f>
        <v>0.16930000000000001</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1</v>
      </c>
      <c r="C76" s="92" t="str">
        <f>IF(B76=0,"Does not meet prior year’s state performance and did not improve",
IF(B76=1,"Does not meet prior year’s state performance but improved since last year",
IF(B76=2,"Meets or exceeds prior year’s state performance",
IF(B76=3,"Meets or exceeds current state target",""))))</f>
        <v>Does not meet prior year’s state performance but improved since last year</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0.13500000000000001</v>
      </c>
      <c r="E80" s="23"/>
      <c r="F80" s="23"/>
      <c r="G80" s="23"/>
      <c r="H80" s="23"/>
      <c r="I80" s="23"/>
      <c r="J80" s="23"/>
    </row>
    <row r="81" spans="1:10" ht="11.25" customHeight="1" x14ac:dyDescent="0.2">
      <c r="A81" s="19"/>
      <c r="B81" s="43" t="s">
        <v>466</v>
      </c>
      <c r="C81" s="56">
        <f>VLOOKUP(A3,'Old Data'!A1:CM88,33,FALSE)</f>
        <v>0.247</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10</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20</v>
      </c>
      <c r="B87" s="42">
        <f>B83</f>
        <v>10</v>
      </c>
      <c r="C87" s="42">
        <f>SUM(A87:B87)</f>
        <v>30</v>
      </c>
      <c r="D87" s="63">
        <f>VLOOKUP(A3,'Old Data'!A1:CM88,91,FALSE)</f>
        <v>42</v>
      </c>
      <c r="E87" s="33">
        <f>SUM(A87,B87)/D87</f>
        <v>0.7142857142857143</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55"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0.87777777777777799</v>
      </c>
      <c r="AL87" s="58">
        <v>0.77294685990338197</v>
      </c>
      <c r="AM87" s="58">
        <v>0.96875</v>
      </c>
      <c r="AN87" s="58">
        <v>0.89259259259259305</v>
      </c>
      <c r="AO87" s="58">
        <v>0.75362318840579701</v>
      </c>
      <c r="AP87" s="58">
        <v>0.95604395604395598</v>
      </c>
      <c r="AQ87" s="58">
        <v>0.161434977578475</v>
      </c>
      <c r="AR87" s="58">
        <v>4.08163265306122E-2</v>
      </c>
      <c r="AS87" s="58">
        <v>0.43406593406593402</v>
      </c>
      <c r="AT87" s="58">
        <v>0.14537444933920701</v>
      </c>
      <c r="AU87" s="58">
        <v>4.1958041958042001E-2</v>
      </c>
      <c r="AV87" s="58">
        <v>0.247058823529412</v>
      </c>
      <c r="AW87" s="58">
        <v>0.28571428571428598</v>
      </c>
      <c r="AX87" s="58">
        <v>0.230769230769231</v>
      </c>
      <c r="AY87" s="58">
        <v>1</v>
      </c>
      <c r="AZ87" s="58">
        <v>0.14285714285714299</v>
      </c>
      <c r="BA87" s="58">
        <v>0.53846153846153799</v>
      </c>
      <c r="BB87" s="58">
        <v>0</v>
      </c>
      <c r="BC87" s="58">
        <v>0.29974801687623798</v>
      </c>
      <c r="BD87" s="58">
        <v>0.32494606823084698</v>
      </c>
      <c r="BE87" s="58">
        <v>0.37597590693825</v>
      </c>
      <c r="BF87" s="58">
        <v>0.27606060969803198</v>
      </c>
      <c r="BG87" s="58">
        <v>0.21204007657441301</v>
      </c>
      <c r="BH87" s="58">
        <v>0.23540792374991101</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0.92352941176470604</v>
      </c>
      <c r="AL88" s="58">
        <v>0.91111111111111098</v>
      </c>
      <c r="AM88" s="58">
        <v>0.98989898989898994</v>
      </c>
      <c r="AN88" s="58">
        <v>0.92352941176470604</v>
      </c>
      <c r="AO88" s="58">
        <v>0.93333333333333302</v>
      </c>
      <c r="AP88" s="58">
        <v>0.97478991596638698</v>
      </c>
      <c r="AQ88" s="58">
        <v>0.26027397260273999</v>
      </c>
      <c r="AR88" s="58">
        <v>0.11504424778761101</v>
      </c>
      <c r="AS88" s="58">
        <v>0.74736842105263201</v>
      </c>
      <c r="AT88" s="58">
        <v>0.27397260273972601</v>
      </c>
      <c r="AU88" s="58">
        <v>8.6206896551724102E-2</v>
      </c>
      <c r="AV88" s="58">
        <v>0.44444444444444398</v>
      </c>
      <c r="AW88" s="58">
        <v>0.54545454545454497</v>
      </c>
      <c r="AX88" s="58">
        <v>0.7</v>
      </c>
      <c r="AY88" s="58">
        <v>0.66666666666666696</v>
      </c>
      <c r="AZ88" s="58">
        <v>0.18181818181818199</v>
      </c>
      <c r="BA88" s="58">
        <v>0.5</v>
      </c>
      <c r="BB88" s="58">
        <v>0.125</v>
      </c>
      <c r="BC88" s="58">
        <v>0.45797083109240999</v>
      </c>
      <c r="BD88" s="58">
        <v>0.54507659813384002</v>
      </c>
      <c r="BE88" s="58">
        <v>0.21024539370404</v>
      </c>
      <c r="BF88" s="58">
        <v>0.39192245898866901</v>
      </c>
      <c r="BG88" s="58">
        <v>0.53237316387123701</v>
      </c>
      <c r="BH88" s="58">
        <v>0.28308364544319597</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topLeftCell="A4" zoomScale="145" zoomScaleNormal="145" workbookViewId="0">
      <selection activeCell="C9" sqref="C9:D9"/>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zoomScale="145" zoomScaleNormal="145" zoomScaleSheetLayoutView="160" workbookViewId="0">
      <pane ySplit="7" topLeftCell="A8" activePane="bottomLeft" state="frozen"/>
      <selection pane="bottomLeft" activeCell="A4" sqref="A4"/>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99</v>
      </c>
      <c r="B3" s="36"/>
      <c r="C3" s="36"/>
      <c r="D3" s="36"/>
      <c r="E3" s="36"/>
      <c r="F3" s="36"/>
      <c r="G3" s="36"/>
      <c r="H3" s="10"/>
      <c r="I3" s="10"/>
      <c r="J3" s="10"/>
    </row>
    <row r="4" spans="1:10" x14ac:dyDescent="0.2">
      <c r="A4" s="9" t="str">
        <f>VLOOKUP(A3,Data!A1:AQ88,2,FALSE)</f>
        <v>2233 Deerfield Drive</v>
      </c>
    </row>
    <row r="5" spans="1:10" x14ac:dyDescent="0.2">
      <c r="A5" s="9" t="str">
        <f>VLOOKUP(A3,Data!A1:AQ88,3,FALSE)</f>
        <v>Fort Mill</v>
      </c>
      <c r="C5" s="12" t="str">
        <f>VLOOKUP(A3,Data!A1:AQ88,4,FALSE)</f>
        <v>SC</v>
      </c>
      <c r="D5" s="12">
        <f>VLOOKUP(A3,Data!A1:AQ88,5,FALSE)</f>
        <v>29715</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IF(B16=0,"Findings not corrected within 2 years",
IF(B16=1,"Findings not corrected within 1 year",
IF(B16=2,"No findings/All finding timely corrected","")))</f>
        <v>No findings/All finding timely corrected</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17</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3</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current state target</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0.4</v>
      </c>
      <c r="E34" s="23"/>
      <c r="F34" s="23"/>
      <c r="G34" s="23"/>
      <c r="H34" s="23"/>
      <c r="I34" s="23"/>
      <c r="J34" s="23"/>
    </row>
    <row r="35" spans="1:10" ht="11.25" customHeight="1" x14ac:dyDescent="0.2">
      <c r="A35" s="19"/>
      <c r="B35" s="43" t="s">
        <v>466</v>
      </c>
      <c r="C35" s="56">
        <f>VLOOKUP(A3,Data!A1:AQ88,17,FALSE)</f>
        <v>0.92810000000000004</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1.5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Meets or exceeds current state target</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0.28029999999999999</v>
      </c>
      <c r="E42" s="23"/>
      <c r="F42" s="23"/>
      <c r="G42" s="23"/>
      <c r="H42" s="23"/>
      <c r="I42" s="23"/>
      <c r="J42" s="23"/>
    </row>
    <row r="43" spans="1:10" ht="11.25" customHeight="1" x14ac:dyDescent="0.2">
      <c r="A43" s="19"/>
      <c r="B43" s="43" t="s">
        <v>466</v>
      </c>
      <c r="C43" s="56">
        <f>VLOOKUP(A3,Data!A1:AQ88,20,FALSE)</f>
        <v>0.27650000000000002</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1.5</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current state target</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0.16259999999999999</v>
      </c>
      <c r="E50" s="23"/>
      <c r="F50" s="23"/>
      <c r="G50" s="23"/>
      <c r="H50" s="23"/>
      <c r="I50" s="23"/>
      <c r="J50" s="23"/>
    </row>
    <row r="51" spans="1:10" ht="11.25" customHeight="1" x14ac:dyDescent="0.2">
      <c r="A51" s="19"/>
      <c r="B51" s="43" t="s">
        <v>466</v>
      </c>
      <c r="C51" s="56">
        <f>VLOOKUP(A3,Data!A1:AQ88,23,FALSE)</f>
        <v>0.16789999999999999</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1</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Meets or exceeds prior year’s state performance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0.26750000000000002</v>
      </c>
      <c r="E58" s="23"/>
      <c r="F58" s="23"/>
      <c r="G58" s="23"/>
      <c r="H58" s="23"/>
      <c r="I58" s="23"/>
      <c r="J58" s="23"/>
    </row>
    <row r="59" spans="1:10" ht="11.25" customHeight="1" x14ac:dyDescent="0.2">
      <c r="A59" s="19"/>
      <c r="B59" s="43" t="s">
        <v>466</v>
      </c>
      <c r="C59" s="56">
        <f>VLOOKUP(A3,Data!A1:AQ88,26,FALSE)</f>
        <v>0.21759999999999999</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1.5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Meets or exceeds current state target</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0.11899999999999999</v>
      </c>
      <c r="E66" s="23"/>
      <c r="F66" s="23"/>
      <c r="G66" s="23"/>
      <c r="H66" s="23"/>
      <c r="I66" s="23"/>
      <c r="J66" s="23"/>
    </row>
    <row r="67" spans="1:10" ht="11.25" customHeight="1" x14ac:dyDescent="0.2">
      <c r="A67" s="19"/>
      <c r="B67" s="43" t="s">
        <v>466</v>
      </c>
      <c r="C67" s="56">
        <f>VLOOKUP(A3,Data!A1:AQ88,29,FALSE)</f>
        <v>0.16789999999999999</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3</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current state target</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0.70540000000000003</v>
      </c>
      <c r="E74" s="23"/>
      <c r="F74" s="23"/>
      <c r="G74" s="23"/>
      <c r="H74" s="23"/>
      <c r="I74" s="23"/>
      <c r="J74" s="23"/>
    </row>
    <row r="75" spans="1:10" ht="11.25" customHeight="1" x14ac:dyDescent="0.2">
      <c r="A75" s="19"/>
      <c r="B75" s="43" t="s">
        <v>466</v>
      </c>
      <c r="C75" s="56">
        <f>VLOOKUP(A3,Data!A1:AQ88,32,FALSE)</f>
        <v>0.72419999999999995</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3</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current state target</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3.0499999999999999E-2</v>
      </c>
      <c r="E90" s="23"/>
      <c r="F90" s="23"/>
      <c r="G90" s="23"/>
      <c r="H90" s="23"/>
      <c r="I90" s="23"/>
      <c r="J90" s="23"/>
    </row>
    <row r="91" spans="1:10" ht="11.25" customHeight="1" x14ac:dyDescent="0.2">
      <c r="A91" s="19"/>
      <c r="B91" s="43" t="s">
        <v>466</v>
      </c>
      <c r="C91" s="56">
        <f>VLOOKUP(A3,Data!A1:AQ88,38,FALSE)</f>
        <v>8.5199999999999998E-2</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2</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prior year’s state performance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0.39800000000000002</v>
      </c>
      <c r="E98" s="23"/>
      <c r="F98" s="23"/>
      <c r="G98" s="23"/>
      <c r="H98" s="23"/>
      <c r="I98" s="23"/>
      <c r="J98" s="23"/>
    </row>
    <row r="99" spans="1:10" ht="11.25" customHeight="1" x14ac:dyDescent="0.2">
      <c r="A99" s="19"/>
      <c r="B99" s="43" t="s">
        <v>466</v>
      </c>
      <c r="C99" s="56">
        <f>VLOOKUP(A3,Data!A1:AQ88,41,FALSE)</f>
        <v>0.34899999999999998</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19.5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17</v>
      </c>
      <c r="B104" s="99">
        <f>B101</f>
        <v>19.5</v>
      </c>
      <c r="C104" s="63">
        <f>VLOOKUP(A3,Data!A1:AQ88,42,FALSE)</f>
        <v>1</v>
      </c>
      <c r="D104" s="99">
        <f>SUM(A104:C104)</f>
        <v>37.5</v>
      </c>
      <c r="E104" s="63">
        <f>VLOOKUP(A3,Data!A1:AQ88,43,FALSE)</f>
        <v>40</v>
      </c>
      <c r="F104" s="33">
        <f>D104/E104</f>
        <v>0.9375</v>
      </c>
      <c r="G104" s="62" t="str">
        <f>IF(F104&gt;=0.8,"Meets Requirement",
IF(F104&gt;=0.6,"Needs Assistance",
IF(F104&gt;=0.3,"Needs Assistance",
IF(F104&lt;0.3,"Needs Assistance","NA"))))</f>
        <v>Meets Requirement</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5802I49zWQUIzwkmho/Jy0ydTtEWKGFT4XMJWVw2cklVbVN1hEqsqs40nODWsMMEtVaIQgtcz5LpYD3TjD17jw==" saltValue="OZHjLd156nmMwOj9gwQdvw==" spinCount="100000" sheet="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57" activePane="bottomRight" state="frozen"/>
      <selection pane="topRight" activeCell="B1" sqref="B1"/>
      <selection pane="bottomLeft" activeCell="A2" sqref="A2"/>
      <selection pane="bottomRight" activeCell="B2" sqref="B2"/>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2023-10-18T13:32:08Z</dcterms:modified>
</cp:coreProperties>
</file>