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3DE5DCF7-F32F-453E-A5A7-C9339A1EAE01}" xr6:coauthVersionLast="47" xr6:coauthVersionMax="47" xr10:uidLastSave="{00000000-0000-0000-0000-000000000000}"/>
  <workbookProtection workbookAlgorithmName="SHA-512" workbookHashValue="aR+8723dnlzSbRQtyVbGX0SdrKKCvOjkZ8/A9OiCP5JlEXMJeWy5Gr+tTGlDctwycMXbQaVzVJvjYp1Vrnk35Q==" workbookSaltValue="2/fX9HS+wE6PqUtH7xntO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4" i="8" l="1"/>
  <c r="C86" i="8"/>
  <c r="C78" i="8"/>
  <c r="C70" i="8"/>
  <c r="B70" i="8"/>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B86" i="8"/>
  <c r="B94" i="8"/>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<sst xmlns="http://schemas.openxmlformats.org/spreadsheetml/2006/main" count="1777" uniqueCount="595">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</sst>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0.38890000000000002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0.45450000000000002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0.9667</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0.29409999999999997</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0.54549999999999998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0.33329999999999999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0.2286</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0.25</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0.75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0.66669999999999996</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0.4</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0.32979999999999998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0.37009999999999998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0.34239999999999998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0.32650000000000001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0.23130000000000001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-3.04E-2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0.61899999999999999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8.4000000000000005E-2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0.26669999999999999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0.5333</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0.29170000000000001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0.70830000000000004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5.5999999999999999E-3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0.42420000000000002</c:v>
                </c:pt>
                <c:pt idx="3">
                  <c:v>0.31430000000000002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0.70830000000000004</c:v>
                </c:pt>
                <c:pt idx="3">
                  <c:v>0.76</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0.36359999999999998</c:v>
                </c:pt>
                <c:pt idx="3">
                  <c:v>0.22220000000000001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0.64829999999999999</c:v>
                </c:pt>
                <c:pt idx="3">
                  <c:v>0.61899999999999999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0.45450000000000002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0.13919999999999999</c:v>
                </c:pt>
                <c:pt idx="3">
                  <c:v>0.128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0.23799999999999999</c:v>
                </c:pt>
                <c:pt idx="3">
                  <c:v>0.34599999999999997</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7.6899999999999996E-2</c:v>
                </c:pt>
                <c:pt idx="3">
                  <c:v>0.26090000000000002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0.26919999999999999</c:v>
                </c:pt>
                <c:pt idx="3">
                  <c:v>0.26090000000000002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0.18179999999999999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0.90910000000000002</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21</v>
      </c>
      <c r="B3" s="31"/>
      <c r="C3" s="31"/>
      <c r="D3" s="31"/>
      <c r="E3" s="31"/>
      <c r="F3" s="31"/>
      <c r="G3" s="31"/>
      <c r="H3" s="31"/>
      <c r="I3" s="31"/>
      <c r="J3" s="31"/>
      <c r="K3" s="31"/>
      <c r="L3" s="31"/>
      <c r="M3" s="31"/>
      <c r="N3" s="31"/>
      <c r="O3" s="5"/>
    </row>
    <row r="4" spans="1:20" s="4" customFormat="1" ht="11.25" x14ac:dyDescent="0.2">
      <c r="A4" s="4" t="str">
        <f>VLOOKUP(A3,Data!A:CN,2,FALSE)</f>
        <v>400 Greenville St</v>
      </c>
      <c r="C4" s="7"/>
      <c r="E4" s="7"/>
      <c r="F4" s="7"/>
    </row>
    <row r="5" spans="1:20" s="4" customFormat="1" ht="11.25" x14ac:dyDescent="0.2">
      <c r="A5" s="4" t="str">
        <f>VLOOKUP(A3,Data!A:CN,3,FALSE)</f>
        <v>Abbeville</v>
      </c>
      <c r="C5" s="7"/>
      <c r="E5" s="7"/>
      <c r="F5" s="7"/>
      <c r="G5" s="7" t="str">
        <f>VLOOKUP(A3,Data!A:CN,4,FALSE)</f>
        <v>SC</v>
      </c>
      <c r="H5" s="7"/>
      <c r="I5" s="7" t="str">
        <f>VLOOKUP(A3,Data!A:CN,5,FALSE)</f>
        <v>29620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0.70830000000000004</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0.29170000000000001</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0.9667</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0.29409999999999997</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0.54549999999999998</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0.2286</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0.25</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0.75</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0.66669999999999996</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0.4</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0.32979999999999998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0.37009999999999998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0.34239999999999998</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0.32650000000000001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0.23130000000000001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-3.04E-2</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0.61899999999999999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8.4000000000000005E-2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5.5999999999999999E-3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0.38890000000000002</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0.33329999999999999</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0.45450000000000002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0.18179999999999999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0.45450000000000002</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0.90910000000000002</v>
      </c>
      <c r="H162" s="55" t="s">
        <v>1</v>
      </c>
      <c r="I162" s="6" t="str">
        <f t="shared" si="3"/>
        <v>Not 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0.26669999999999999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0.5333</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LMM7FyF3vsS++WsUbYwdRdNMMx1eeFPygT84wOFUyAme/6fIthSteV0u+LnJRjYBUYq7+SifJeYGbaStGi34+Q==" saltValue="s+HFdvjiN6Vc41DsxFfoY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21</v>
      </c>
      <c r="B3" s="31"/>
      <c r="C3" s="31"/>
      <c r="D3" s="31"/>
      <c r="E3" s="31"/>
      <c r="F3" s="31"/>
      <c r="G3" s="31"/>
      <c r="H3" s="5"/>
      <c r="I3" s="5"/>
      <c r="J3" s="5"/>
    </row>
    <row r="4" spans="1:10" x14ac:dyDescent="0.2">
      <c r="A4" s="4" t="str">
        <f>VLOOKUP(A3,Data!A:CN,2,FALSE)</f>
        <v>400 Greenville St</v>
      </c>
    </row>
    <row r="5" spans="1:10" x14ac:dyDescent="0.2">
      <c r="A5" s="4" t="str">
        <f>VLOOKUP(A3,Data!A:CN,3,FALSE)</f>
        <v>Abbeville</v>
      </c>
      <c r="C5" s="7" t="str">
        <f>VLOOKUP(A3,Data!A:CN,4,FALSE)</f>
        <v>SC</v>
      </c>
      <c r="D5" s="7" t="str">
        <f>VLOOKUP(A3,Data!A:CN,5,FALSE)</f>
        <v>29620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1</v>
      </c>
      <c r="C20" s="73" t="str">
        <f>IF(B20=0,"2 or more consecutive years of findings of non-compliance (current year and previous year(s))",
IF(B20=1,"Findings of non-compliance in the current year",
IF(B20=2,"No findings of non-compliance","")))</f>
        <v>Findings of non-compliance in the current year</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0.70830000000000004</v>
      </c>
      <c r="E34" s="18"/>
      <c r="F34" s="18"/>
      <c r="G34" s="18"/>
      <c r="H34" s="18"/>
      <c r="I34" s="18"/>
      <c r="J34" s="18"/>
    </row>
    <row r="35" spans="1:10" ht="11.25" customHeight="1" x14ac:dyDescent="0.2">
      <c r="A35" s="14"/>
      <c r="B35" s="37" t="s">
        <v>451</v>
      </c>
      <c r="C35" s="50">
        <f>VLOOKUP(A3,Data!A:CN,66,FALSE)</f>
        <v>0.76</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0.42420000000000002</v>
      </c>
      <c r="E42" s="18"/>
      <c r="F42" s="18"/>
      <c r="G42" s="18"/>
      <c r="H42" s="18"/>
      <c r="I42" s="18"/>
      <c r="J42" s="18"/>
    </row>
    <row r="43" spans="1:10" ht="11.25" customHeight="1" x14ac:dyDescent="0.2">
      <c r="A43" s="14"/>
      <c r="B43" s="37" t="s">
        <v>451</v>
      </c>
      <c r="C43" s="50">
        <f>VLOOKUP(A3,Data!A:CN,69,FALSE)</f>
        <v>0.31430000000000002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7.6899999999999996E-2</v>
      </c>
      <c r="E50" s="18"/>
      <c r="F50" s="18"/>
      <c r="G50" s="18"/>
      <c r="H50" s="18"/>
      <c r="I50" s="18"/>
      <c r="J50" s="18"/>
    </row>
    <row r="51" spans="1:10" ht="11.25" customHeight="1" x14ac:dyDescent="0.2">
      <c r="A51" s="14"/>
      <c r="B51" s="37" t="s">
        <v>451</v>
      </c>
      <c r="C51" s="50">
        <f>VLOOKUP(A3,Data!A:CN,72,FALSE)</f>
        <v>0.26090000000000002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0.36359999999999998</v>
      </c>
      <c r="E58" s="18"/>
      <c r="F58" s="18"/>
      <c r="G58" s="18"/>
      <c r="H58" s="18"/>
      <c r="I58" s="18"/>
      <c r="J58" s="18"/>
    </row>
    <row r="59" spans="1:10" ht="11.25" customHeight="1" x14ac:dyDescent="0.2">
      <c r="A59" s="14"/>
      <c r="B59" s="37" t="s">
        <v>451</v>
      </c>
      <c r="C59" s="50">
        <f>VLOOKUP(A3,Data!A:CN,75,FALSE)</f>
        <v>0.22220000000000001</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0.26919999999999999</v>
      </c>
      <c r="E66" s="18"/>
      <c r="F66" s="18"/>
      <c r="G66" s="18"/>
      <c r="H66" s="18"/>
      <c r="I66" s="18"/>
      <c r="J66" s="18"/>
    </row>
    <row r="67" spans="1:10" ht="11.25" customHeight="1" x14ac:dyDescent="0.2">
      <c r="A67" s="14"/>
      <c r="B67" s="37" t="s">
        <v>451</v>
      </c>
      <c r="C67" s="50">
        <f>VLOOKUP(A3,Data!A:CN,78,FALSE)</f>
        <v>0.26090000000000002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0.64829999999999999</v>
      </c>
      <c r="E74" s="18"/>
      <c r="F74" s="18"/>
      <c r="G74" s="18"/>
      <c r="H74" s="18"/>
      <c r="I74" s="18"/>
      <c r="J74" s="18"/>
    </row>
    <row r="75" spans="1:10" ht="11.25" customHeight="1" x14ac:dyDescent="0.2">
      <c r="A75" s="14"/>
      <c r="B75" s="37" t="s">
        <v>451</v>
      </c>
      <c r="C75" s="50">
        <f>VLOOKUP(A3,Data!A:CN,81,FALSE)</f>
        <v>0.61899999999999999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0.13919999999999999</v>
      </c>
      <c r="E90" s="18"/>
      <c r="F90" s="18"/>
      <c r="G90" s="18"/>
      <c r="H90" s="18"/>
      <c r="I90" s="18"/>
      <c r="J90" s="18"/>
    </row>
    <row r="91" spans="1:10" ht="11.25" customHeight="1" x14ac:dyDescent="0.2">
      <c r="A91" s="14"/>
      <c r="B91" s="37" t="s">
        <v>451</v>
      </c>
      <c r="C91" s="50">
        <f>VLOOKUP(A3,Data!A:CN,87,FALSE)</f>
        <v>0.128</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0.23799999999999999</v>
      </c>
      <c r="E98" s="18"/>
      <c r="F98" s="18"/>
      <c r="G98" s="18"/>
      <c r="H98" s="18"/>
      <c r="I98" s="18"/>
      <c r="J98" s="18"/>
    </row>
    <row r="99" spans="1:10" ht="11.25" customHeight="1" x14ac:dyDescent="0.2">
      <c r="A99" s="14"/>
      <c r="B99" s="37" t="s">
        <v>451</v>
      </c>
      <c r="C99" s="50">
        <f>VLOOKUP(A3,Data!A:CN,90,FALSE)</f>
        <v>0.34599999999999997</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16</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16</v>
      </c>
      <c r="C104" s="52">
        <f>VLOOKUP(A3,Data!A:CN,91,FALSE) + 1</f>
        <v>2</v>
      </c>
      <c r="D104" s="79">
        <f>SUM(A104:C104)</f>
        <v>35</v>
      </c>
      <c r="E104" s="52">
        <f>VLOOKUP(A3,Data!A:CN,92,FALSE)</f>
        <v>40</v>
      </c>
      <c r="F104" s="28">
        <f>D104/E104</f>
        <v>0.875</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dC62bJOnzdeX25JvN0rJDxMOzpObdGoi2KmHiSSB3jTYWkTKlCwNe+oDjtFAuEf8QkTFIXRtBmyPReefkcQNDg==" saltValue="m6SWI1WfZCJboMQcUxnRc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2024-05-21T12:06:47Z</dcterms:modified>
</cp:coreProperties>
</file>