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D6F60B05-E52C-4540-AFB2-4CC97BD01431}" xr6:coauthVersionLast="47" xr6:coauthVersionMax="47" xr10:uidLastSave="{00000000-0000-0000-0000-000000000000}"/>
  <workbookProtection workbookAlgorithmName="SHA-512" workbookHashValue="OGjdxw5MbyuRrxN7Plu80TnP5t37wXUYOmEGhB++45brPv6JLIMPMbpmC2I6xpnxT8l7BVfCvHIa8OkrdnbeRw==" workbookSaltValue="FZTA0igw1zzCiiqiT3M9N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<sst xmlns="http://schemas.openxmlformats.org/spreadsheetml/2006/main" count="1777" uniqueCount="595">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</sst>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0.42859999999999998</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0.25</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0.1111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0.44440000000000002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0.34849999999999998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0.121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0.5272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0.31819999999999998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0.129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8.3999999999999995E-3</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0.61360000000000003</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2.2700000000000001E-2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0.75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0.6</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0.2</c:v>
                </c:pt>
                <c:pt idx="3">
                  <c:v>0.63639999999999997</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0.66320000000000001</c:v>
                </c:pt>
                <c:pt idx="3">
                  <c:v>0.61360000000000003</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0.28999999999999998</c:v>
                </c:pt>
                <c:pt idx="3">
                  <c:v>0.3579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c:v>
                </c:pt>
                <c:pt idx="3">
                  <c:v>0.27300000000000002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0.16669999999999999</c:v>
                </c:pt>
                <c:pt idx="3">
                  <c:v>0.25</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0.75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23</v>
      </c>
      <c r="B3" s="31"/>
      <c r="C3" s="31"/>
      <c r="D3" s="31"/>
      <c r="E3" s="31"/>
      <c r="F3" s="31"/>
      <c r="G3" s="31"/>
      <c r="H3" s="31"/>
      <c r="I3" s="31"/>
      <c r="J3" s="31"/>
      <c r="K3" s="31"/>
      <c r="L3" s="31"/>
      <c r="M3" s="31"/>
      <c r="N3" s="31"/>
      <c r="O3" s="5"/>
    </row>
    <row r="4" spans="1:20" s="4" customFormat="1" ht="11.25" x14ac:dyDescent="0.2">
      <c r="A4" s="4" t="str">
        <f>VLOOKUP(A3,Data!A:CN,2,FALSE)</f>
        <v>P.O. Box 458</v>
      </c>
      <c r="C4" s="7"/>
      <c r="E4" s="7"/>
      <c r="F4" s="7"/>
    </row>
    <row r="5" spans="1:20" s="4" customFormat="1" ht="11.25" x14ac:dyDescent="0.2">
      <c r="A5" s="4" t="str">
        <f>VLOOKUP(A3,Data!A:CN,3,FALSE)</f>
        <v>Allendale</v>
      </c>
      <c r="C5" s="7"/>
      <c r="E5" s="7"/>
      <c r="F5" s="7"/>
      <c r="G5" s="7" t="str">
        <f>VLOOKUP(A3,Data!A:CN,4,FALSE)</f>
        <v>SC</v>
      </c>
      <c r="H5" s="7"/>
      <c r="I5" s="7" t="str">
        <f>VLOOKUP(A3,Data!A:CN,5,FALSE)</f>
        <v>29810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0.2</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0.6</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0.25</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0.1111</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0.44440000000000002</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0.34849999999999998</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0.121</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0.5272</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0.31819999999999998</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0.129</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8.3999999999999995E-3</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0.61360000000000003</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2.2700000000000001E-2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0</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0.42859999999999998</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0.75</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0.75</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1</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t="str">
        <f>+VLOOKUP(A3,Data!A:CN,46,FALSE)</f>
        <v>NA</v>
      </c>
      <c r="H144" s="55" t="s">
        <v>1</v>
      </c>
      <c r="I144" s="6" t="str">
        <f t="shared" ref="I144" si="4">IF(OR(G144="NA",G144="**"),"NA",IF(G144&lt;C144,"Not Met","Met"))</f>
        <v>NA</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1</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1</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tSACCvwgPqLO6FKjc/f7fz30Bso//QPEPtUH6IAP+jvN71atyffrUWNcj0eZro0XGRT/ELU/GGc1m9k03fy02g==" saltValue="FrvQYwKX+U6J4wovfl0Li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23</v>
      </c>
      <c r="B3" s="31"/>
      <c r="C3" s="31"/>
      <c r="D3" s="31"/>
      <c r="E3" s="31"/>
      <c r="F3" s="31"/>
      <c r="G3" s="31"/>
      <c r="H3" s="5"/>
      <c r="I3" s="5"/>
      <c r="J3" s="5"/>
    </row>
    <row r="4" spans="1:10" x14ac:dyDescent="0.2">
      <c r="A4" s="4" t="str">
        <f>VLOOKUP(A3,Data!A:CN,2,FALSE)</f>
        <v>P.O. Box 458</v>
      </c>
    </row>
    <row r="5" spans="1:10" x14ac:dyDescent="0.2">
      <c r="A5" s="4" t="str">
        <f>VLOOKUP(A3,Data!A:CN,3,FALSE)</f>
        <v>Allendale</v>
      </c>
      <c r="C5" s="7" t="str">
        <f>VLOOKUP(A3,Data!A:CN,4,FALSE)</f>
        <v>SC</v>
      </c>
      <c r="D5" s="7" t="str">
        <f>VLOOKUP(A3,Data!A:CN,5,FALSE)</f>
        <v>29810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0.2</v>
      </c>
      <c r="E34" s="18"/>
      <c r="F34" s="18"/>
      <c r="G34" s="18"/>
      <c r="H34" s="18"/>
      <c r="I34" s="18"/>
      <c r="J34" s="18"/>
    </row>
    <row r="35" spans="1:10" ht="11.25" customHeight="1" x14ac:dyDescent="0.2">
      <c r="A35" s="14"/>
      <c r="B35" s="37" t="s">
        <v>451</v>
      </c>
      <c r="C35" s="50">
        <f>VLOOKUP(A3,Data!A:CN,66,FALSE)</f>
        <v>0.63639999999999997</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v>
      </c>
      <c r="E42" s="18"/>
      <c r="F42" s="18"/>
      <c r="G42" s="18"/>
      <c r="H42" s="18"/>
      <c r="I42" s="18"/>
      <c r="J42" s="18"/>
    </row>
    <row r="43" spans="1:10" ht="11.25" customHeight="1" x14ac:dyDescent="0.2">
      <c r="A43" s="14"/>
      <c r="B43" s="37" t="s">
        <v>451</v>
      </c>
      <c r="C43" s="50">
        <f>VLOOKUP(A3,Data!A:CN,69,FALSE)</f>
        <v>0</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0.16669999999999999</v>
      </c>
      <c r="E50" s="18"/>
      <c r="F50" s="18"/>
      <c r="G50" s="18"/>
      <c r="H50" s="18"/>
      <c r="I50" s="18"/>
      <c r="J50" s="18"/>
    </row>
    <row r="51" spans="1:10" ht="11.25" customHeight="1" x14ac:dyDescent="0.2">
      <c r="A51" s="14"/>
      <c r="B51" s="37" t="s">
        <v>451</v>
      </c>
      <c r="C51" s="50">
        <f>VLOOKUP(A3,Data!A:CN,72,FALSE)</f>
        <v>0.25</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v>
      </c>
      <c r="E58" s="18"/>
      <c r="F58" s="18"/>
      <c r="G58" s="18"/>
      <c r="H58" s="18"/>
      <c r="I58" s="18"/>
      <c r="J58" s="18"/>
    </row>
    <row r="59" spans="1:10" ht="11.25" customHeight="1" x14ac:dyDescent="0.2">
      <c r="A59" s="14"/>
      <c r="B59" s="37" t="s">
        <v>451</v>
      </c>
      <c r="C59" s="50">
        <f>VLOOKUP(A3,Data!A:CN,75,FALSE)</f>
        <v>0</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v>
      </c>
      <c r="E66" s="18"/>
      <c r="F66" s="18"/>
      <c r="G66" s="18"/>
      <c r="H66" s="18"/>
      <c r="I66" s="18"/>
      <c r="J66" s="18"/>
    </row>
    <row r="67" spans="1:10" ht="11.25" customHeight="1" x14ac:dyDescent="0.2">
      <c r="A67" s="14"/>
      <c r="B67" s="37" t="s">
        <v>451</v>
      </c>
      <c r="C67" s="50">
        <f>VLOOKUP(A3,Data!A:CN,78,FALSE)</f>
        <v>0</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0.66320000000000001</v>
      </c>
      <c r="E74" s="18"/>
      <c r="F74" s="18"/>
      <c r="G74" s="18"/>
      <c r="H74" s="18"/>
      <c r="I74" s="18"/>
      <c r="J74" s="18"/>
    </row>
    <row r="75" spans="1:10" ht="11.25" customHeight="1" x14ac:dyDescent="0.2">
      <c r="A75" s="14"/>
      <c r="B75" s="37" t="s">
        <v>451</v>
      </c>
      <c r="C75" s="50">
        <f>VLOOKUP(A3,Data!A:CN,81,FALSE)</f>
        <v>0.61360000000000003</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0.28999999999999998</v>
      </c>
      <c r="E90" s="18"/>
      <c r="F90" s="18"/>
      <c r="G90" s="18"/>
      <c r="H90" s="18"/>
      <c r="I90" s="18"/>
      <c r="J90" s="18"/>
    </row>
    <row r="91" spans="1:10" ht="11.25" customHeight="1" x14ac:dyDescent="0.2">
      <c r="A91" s="14"/>
      <c r="B91" s="37" t="s">
        <v>451</v>
      </c>
      <c r="C91" s="50">
        <f>VLOOKUP(A3,Data!A:CN,87,FALSE)</f>
        <v>0.3579</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v>
      </c>
      <c r="E98" s="18"/>
      <c r="F98" s="18"/>
      <c r="G98" s="18"/>
      <c r="H98" s="18"/>
      <c r="I98" s="18"/>
      <c r="J98" s="18"/>
    </row>
    <row r="99" spans="1:10" ht="11.25" customHeight="1" x14ac:dyDescent="0.2">
      <c r="A99" s="14"/>
      <c r="B99" s="37" t="s">
        <v>451</v>
      </c>
      <c r="C99" s="50">
        <f>VLOOKUP(A3,Data!A:CN,90,FALSE)</f>
        <v>0.27300000000000002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7.5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7.5</v>
      </c>
      <c r="C104" s="52">
        <f>VLOOKUP(A3,Data!A:CN,91,FALSE) + 1</f>
        <v>2</v>
      </c>
      <c r="D104" s="79">
        <f>SUM(A104:C104)</f>
        <v>27.5</v>
      </c>
      <c r="E104" s="52">
        <f>VLOOKUP(A3,Data!A:CN,92,FALSE)</f>
        <v>40</v>
      </c>
      <c r="F104" s="28">
        <f>D104/E104</f>
        <v>0.6875</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1IXWfKvYKVlnBeBDm+Qw6kWJo7sQGxoUvlBqy51r8+ivS1vBNBxCCK3wCybRztGtAyFfQ1lF8yBrQRN3P2HCAg==" saltValue="Sti86ysb0g2fSpz3Afov6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2024-05-21T12:06:48Z</dcterms:modified>
</cp:coreProperties>
</file>