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F6E9E180-1D6C-4398-A774-847768C35913}" xr6:coauthVersionLast="47" xr6:coauthVersionMax="47" xr10:uidLastSave="{00000000-0000-0000-0000-000000000000}"/>
  <workbookProtection workbookAlgorithmName="SHA-512" workbookHashValue="xswaZCGeQrZtWeXHRIpk64QxgRYaWqLbB3Ci9525REMNjpqUI1C+Uvk++QElTFybpSGxrEXxT5CdRL7ey4FZfQ==" workbookSaltValue="hAL8mfJKxLkaQZveGM/5ww=="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<sst xmlns="http://schemas.openxmlformats.org/spreadsheetml/2006/main" count="1777" uniqueCount="595">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</sst>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0.27589999999999998</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0.76919999999999999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0.94740000000000002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0.37780000000000002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0.23530000000000001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0.3448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0.33329999999999999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0.17649999999999999</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0.6875</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0.875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0.75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0.875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0.75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0.3604</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6.9000000000000006E-2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0.41970000000000002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0.23949999999999999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0.29330000000000001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0.27089999999999997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0.16339999999999999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0.77510000000000001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0.13589999999999999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0.25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0.75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0.875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0.30299999999999999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0.63639999999999997</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6.7000000000000002E-3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0.26469999999999999</c:v>
                </c:pt>
                <c:pt idx="3">
                  <c:v>0.45279999999999998</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0.63639999999999997</c:v>
                </c:pt>
                <c:pt idx="3">
                  <c:v>0.60870000000000002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0.2059</c:v>
                </c:pt>
                <c:pt idx="3">
                  <c:v>0.41510000000000002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0.7571</c:v>
                </c:pt>
                <c:pt idx="3">
                  <c:v>0.77510000000000001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0.69230000000000003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4.7500000000000001E-2</c:v>
                </c:pt>
                <c:pt idx="3">
                  <c:v>5.6500000000000002E-2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0.32300000000000001</c:v>
                </c:pt>
                <c:pt idx="3">
                  <c:v>0.16</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0.1071</c:v>
                </c:pt>
                <c:pt idx="3">
                  <c:v>0.28949999999999998</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3.5700000000000003E-2</c:v>
                </c:pt>
                <c:pt idx="3">
                  <c:v>0.23680000000000001</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0.8125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0.65380000000000005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0.88239999999999996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27</v>
      </c>
      <c r="B3" s="31"/>
      <c r="C3" s="31"/>
      <c r="D3" s="31"/>
      <c r="E3" s="31"/>
      <c r="F3" s="31"/>
      <c r="G3" s="31"/>
      <c r="H3" s="31"/>
      <c r="I3" s="31"/>
      <c r="J3" s="31"/>
      <c r="K3" s="31"/>
      <c r="L3" s="31"/>
      <c r="M3" s="31"/>
      <c r="N3" s="31"/>
      <c r="O3" s="5"/>
    </row>
    <row r="4" spans="1:20" s="4" customFormat="1" ht="11.25" x14ac:dyDescent="0.2">
      <c r="A4" s="4" t="str">
        <f>VLOOKUP(A3,Data!A:CN,2,FALSE)</f>
        <v>P.O. Box 545</v>
      </c>
      <c r="C4" s="7"/>
      <c r="E4" s="7"/>
      <c r="F4" s="7"/>
    </row>
    <row r="5" spans="1:20" s="4" customFormat="1" ht="11.25" x14ac:dyDescent="0.2">
      <c r="A5" s="4" t="str">
        <f>VLOOKUP(A3,Data!A:CN,3,FALSE)</f>
        <v>Pendleton</v>
      </c>
      <c r="C5" s="7"/>
      <c r="E5" s="7"/>
      <c r="F5" s="7"/>
      <c r="G5" s="7" t="str">
        <f>VLOOKUP(A3,Data!A:CN,4,FALSE)</f>
        <v>SC</v>
      </c>
      <c r="H5" s="7"/>
      <c r="I5" s="7" t="str">
        <f>VLOOKUP(A3,Data!A:CN,5,FALSE)</f>
        <v>29670</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0.63639999999999997</v>
      </c>
      <c r="H11" s="55" t="s">
        <v>1</v>
      </c>
      <c r="I11" s="6" t="str">
        <f t="shared" ref="I11" si="0">IF(OR(G11="NA",G11="**"),"NA",IF(G11&lt;C11,"Not Met","Met"))</f>
        <v>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0.30299999999999999</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1</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1</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1</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1</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1</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0.94740000000000002</v>
      </c>
      <c r="H34" s="55" t="s">
        <v>1</v>
      </c>
      <c r="I34" s="6" t="str">
        <f>IF(OR(G34="NA",G34="**"),"NA",IF(G34&lt;C34,"Not Met","Met"))</f>
        <v>Not 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0.37780000000000002</v>
      </c>
      <c r="H37" s="55" t="s">
        <v>1</v>
      </c>
      <c r="I37" s="6" t="str">
        <f>IF(OR(G37="NA",G37="**"),"NA",IF(G37&lt;C37,"Not Met","Met"))</f>
        <v>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0.23530000000000001</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0.7</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0.33329999999999999</v>
      </c>
      <c r="H46" s="55" t="s">
        <v>1</v>
      </c>
      <c r="I46" s="6" t="str">
        <f>IF(OR(G46="NA",G46="**"),"NA",IF(G46&lt;C46,"Not Met","Met"))</f>
        <v>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0.17649999999999999</v>
      </c>
      <c r="H49" s="55" t="s">
        <v>1</v>
      </c>
      <c r="I49" s="6" t="str">
        <f>IF(OR(G49="NA",G49="**"),"NA",IF(G49&lt;C49,"Not Met","Met"))</f>
        <v>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0.6875</v>
      </c>
      <c r="H52" s="55" t="s">
        <v>1</v>
      </c>
      <c r="I52" s="6" t="str">
        <f>IF(OR(G52="NA",G52="**"),"NA",IF(G52&lt;C52,"Not Met","Met"))</f>
        <v>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0.875</v>
      </c>
      <c r="H55" s="55" t="s">
        <v>1</v>
      </c>
      <c r="I55" s="6" t="str">
        <f>IF(OR(G55="NA",G55="**"),"NA",IF(G55&lt;C55,"Not Met","Met"))</f>
        <v>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0.75</v>
      </c>
      <c r="H58" s="55" t="s">
        <v>1</v>
      </c>
      <c r="I58" s="6" t="str">
        <f>IF(OR(G58="NA",G58="**"),"NA",IF(G58&lt;C58,"Not Met","Met"))</f>
        <v>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0.875</v>
      </c>
      <c r="H64" s="55" t="s">
        <v>1</v>
      </c>
      <c r="I64" s="6" t="str">
        <f>IF(OR(G64="NA",G64="**"),"NA",IF(G64&lt;C64,"Not Met","Met"))</f>
        <v>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0.75</v>
      </c>
      <c r="H67" s="55" t="s">
        <v>1</v>
      </c>
      <c r="I67" s="6" t="str">
        <f>IF(OR(G67="NA",G67="**"),"NA",IF(G67&lt;C67,"Not Met","Met"))</f>
        <v>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1</v>
      </c>
      <c r="H70" s="55" t="s">
        <v>1</v>
      </c>
      <c r="I70" s="6" t="str">
        <f>IF(OR(G70="NA",G70="**"),"NA",IF(G70&lt;C70,"Not Met","Met"))</f>
        <v>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0.3604</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0.41970000000000002</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0.23949999999999999</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0.29330000000000001</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0.27089999999999997</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0.16339999999999999</v>
      </c>
      <c r="H88" s="55" t="s">
        <v>1</v>
      </c>
      <c r="I88" s="6" t="str">
        <f>IF(OR(G88="NA",G88="**"),"NA",IF(G88&gt;C88,"Not Met","Met"))</f>
        <v>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0.77510000000000001</v>
      </c>
      <c r="H99" s="55" t="s">
        <v>1</v>
      </c>
      <c r="I99" s="6" t="str">
        <f t="shared" ref="I99" si="2">IF(OR(G99="NA",G99="**"),"NA",IF(G99&lt;C99,"Not Met","Met"))</f>
        <v>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0.13589999999999999</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6.7000000000000002E-3</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0.27589999999999998</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0.3448</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6.9000000000000006E-2</v>
      </c>
      <c r="H115" s="55" t="s">
        <v>1</v>
      </c>
      <c r="I115" s="6" t="str">
        <f>IF(OR(G115="NA",G115="**"),"NA",IF(G115&gt;C115,"Not Met","Met"))</f>
        <v>Not 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0.9</v>
      </c>
      <c r="H120" s="55" t="s">
        <v>1</v>
      </c>
      <c r="I120" s="6" t="str">
        <f t="shared" ref="I120:I162" si="3">IF(OR(G120="NA",G120="**"),"NA",IF(G120&lt;C120,"Not Met","Met"))</f>
        <v>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0.69230000000000003</v>
      </c>
      <c r="H124" s="55" t="s">
        <v>1</v>
      </c>
      <c r="I124" s="6" t="str">
        <f t="shared" si="3"/>
        <v>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0.8125</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0.65380000000000005</v>
      </c>
      <c r="H132" s="55" t="s">
        <v>1</v>
      </c>
      <c r="I132" s="6" t="str">
        <f t="shared" si="3"/>
        <v>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0.88239999999999996</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0.76919999999999999</v>
      </c>
      <c r="H140" s="55" t="s">
        <v>1</v>
      </c>
      <c r="I140" s="6" t="str">
        <f t="shared" si="3"/>
        <v>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1</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0.25</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0.75</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0.875</v>
      </c>
      <c r="H179" s="55" t="s">
        <v>1</v>
      </c>
      <c r="I179" s="6" t="str">
        <f t="shared" ref="I179" si="7">IF(OR(G179="NA",G179="**"),"NA",IF(G179&lt;C179,"Not Met","Met"))</f>
        <v>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fH3odJ1Hbm8gwAcJ0g2GNK0VHSzdWsyomOkR4pjgeWM64XAc0YYTbDSXfgGuy/0xZ3oKd/aR7UaH+905ZqOuzg==" saltValue="IQQXmCinXqkh6/gZW+0lmw=="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27</v>
      </c>
      <c r="B3" s="31"/>
      <c r="C3" s="31"/>
      <c r="D3" s="31"/>
      <c r="E3" s="31"/>
      <c r="F3" s="31"/>
      <c r="G3" s="31"/>
      <c r="H3" s="5"/>
      <c r="I3" s="5"/>
      <c r="J3" s="5"/>
    </row>
    <row r="4" spans="1:10" x14ac:dyDescent="0.2">
      <c r="A4" s="4" t="str">
        <f>VLOOKUP(A3,Data!A:CN,2,FALSE)</f>
        <v>P.O. Box 545</v>
      </c>
    </row>
    <row r="5" spans="1:10" x14ac:dyDescent="0.2">
      <c r="A5" s="4" t="str">
        <f>VLOOKUP(A3,Data!A:CN,3,FALSE)</f>
        <v>Pendleton</v>
      </c>
      <c r="C5" s="7" t="str">
        <f>VLOOKUP(A3,Data!A:CN,4,FALSE)</f>
        <v>SC</v>
      </c>
      <c r="D5" s="7" t="str">
        <f>VLOOKUP(A3,Data!A:CN,5,FALSE)</f>
        <v>29670</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2</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year’s state performance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0.63639999999999997</v>
      </c>
      <c r="E34" s="18"/>
      <c r="F34" s="18"/>
      <c r="G34" s="18"/>
      <c r="H34" s="18"/>
      <c r="I34" s="18"/>
      <c r="J34" s="18"/>
    </row>
    <row r="35" spans="1:10" ht="11.25" customHeight="1" x14ac:dyDescent="0.2">
      <c r="A35" s="14"/>
      <c r="B35" s="37" t="s">
        <v>451</v>
      </c>
      <c r="C35" s="50">
        <f>VLOOKUP(A3,Data!A:CN,66,FALSE)</f>
        <v>0.60870000000000002</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1.5</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Meets or exceeds current state target</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0.26469999999999999</v>
      </c>
      <c r="E42" s="18"/>
      <c r="F42" s="18"/>
      <c r="G42" s="18"/>
      <c r="H42" s="18"/>
      <c r="I42" s="18"/>
      <c r="J42" s="18"/>
    </row>
    <row r="43" spans="1:10" ht="11.25" customHeight="1" x14ac:dyDescent="0.2">
      <c r="A43" s="14"/>
      <c r="B43" s="37" t="s">
        <v>451</v>
      </c>
      <c r="C43" s="50">
        <f>VLOOKUP(A3,Data!A:CN,69,FALSE)</f>
        <v>0.45279999999999998</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1.5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Meets or exceeds current state target</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0.1071</v>
      </c>
      <c r="E50" s="18"/>
      <c r="F50" s="18"/>
      <c r="G50" s="18"/>
      <c r="H50" s="18"/>
      <c r="I50" s="18"/>
      <c r="J50" s="18"/>
    </row>
    <row r="51" spans="1:10" ht="11.25" customHeight="1" x14ac:dyDescent="0.2">
      <c r="A51" s="14"/>
      <c r="B51" s="37" t="s">
        <v>451</v>
      </c>
      <c r="C51" s="50">
        <f>VLOOKUP(A3,Data!A:CN,72,FALSE)</f>
        <v>0.28949999999999998</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1.5</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Meets or exceeds current state target</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0.2059</v>
      </c>
      <c r="E58" s="18"/>
      <c r="F58" s="18"/>
      <c r="G58" s="18"/>
      <c r="H58" s="18"/>
      <c r="I58" s="18"/>
      <c r="J58" s="18"/>
    </row>
    <row r="59" spans="1:10" ht="11.25" customHeight="1" x14ac:dyDescent="0.2">
      <c r="A59" s="14"/>
      <c r="B59" s="37" t="s">
        <v>451</v>
      </c>
      <c r="C59" s="50">
        <f>VLOOKUP(A3,Data!A:CN,75,FALSE)</f>
        <v>0.41510000000000002</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1.5</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Meets or exceeds current state target</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3.5700000000000003E-2</v>
      </c>
      <c r="E66" s="18"/>
      <c r="F66" s="18"/>
      <c r="G66" s="18"/>
      <c r="H66" s="18"/>
      <c r="I66" s="18"/>
      <c r="J66" s="18"/>
    </row>
    <row r="67" spans="1:10" ht="11.25" customHeight="1" x14ac:dyDescent="0.2">
      <c r="A67" s="14"/>
      <c r="B67" s="37" t="s">
        <v>451</v>
      </c>
      <c r="C67" s="50">
        <f>VLOOKUP(A3,Data!A:CN,78,FALSE)</f>
        <v>0.23680000000000001</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3</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state target</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0.7571</v>
      </c>
      <c r="E74" s="18"/>
      <c r="F74" s="18"/>
      <c r="G74" s="18"/>
      <c r="H74" s="18"/>
      <c r="I74" s="18"/>
      <c r="J74" s="18"/>
    </row>
    <row r="75" spans="1:10" ht="11.25" customHeight="1" x14ac:dyDescent="0.2">
      <c r="A75" s="14"/>
      <c r="B75" s="37" t="s">
        <v>451</v>
      </c>
      <c r="C75" s="50">
        <f>VLOOKUP(A3,Data!A:CN,81,FALSE)</f>
        <v>0.77510000000000001</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3</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state target</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4.7500000000000001E-2</v>
      </c>
      <c r="E90" s="18"/>
      <c r="F90" s="18"/>
      <c r="G90" s="18"/>
      <c r="H90" s="18"/>
      <c r="I90" s="18"/>
      <c r="J90" s="18"/>
    </row>
    <row r="91" spans="1:10" ht="11.25" customHeight="1" x14ac:dyDescent="0.2">
      <c r="A91" s="14"/>
      <c r="B91" s="37" t="s">
        <v>451</v>
      </c>
      <c r="C91" s="50">
        <f>VLOOKUP(A3,Data!A:CN,87,FALSE)</f>
        <v>5.6500000000000002E-2</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0</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and did not improve</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0.32300000000000001</v>
      </c>
      <c r="E98" s="18"/>
      <c r="F98" s="18"/>
      <c r="G98" s="18"/>
      <c r="H98" s="18"/>
      <c r="I98" s="18"/>
      <c r="J98" s="18"/>
    </row>
    <row r="99" spans="1:10" ht="11.25" customHeight="1" x14ac:dyDescent="0.2">
      <c r="A99" s="14"/>
      <c r="B99" s="37" t="s">
        <v>451</v>
      </c>
      <c r="C99" s="50">
        <f>VLOOKUP(A3,Data!A:CN,90,FALSE)</f>
        <v>0.16</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17</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18</v>
      </c>
      <c r="B104" s="79">
        <f>B101</f>
        <v>17</v>
      </c>
      <c r="C104" s="52">
        <f>VLOOKUP(A3,Data!A:CN,91,FALSE) + 1</f>
        <v>1</v>
      </c>
      <c r="D104" s="79">
        <f>SUM(A104:C104)</f>
        <v>36</v>
      </c>
      <c r="E104" s="52">
        <f>VLOOKUP(A3,Data!A:CN,92,FALSE)</f>
        <v>40</v>
      </c>
      <c r="F104" s="28">
        <f>D104/E104</f>
        <v>0.9</v>
      </c>
      <c r="G104" s="51" t="str">
        <f>IF(F104&gt;=0.8,"Meets Requirement",
IF(F104&gt;=0.6,"Needs Assistance",
IF(F104&gt;=0.3,"Needs Intervenion",
IF(F104&lt;0.3,"Needs Substantial Intervention","NA"))))</f>
        <v>Meets Requirement</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3OsCJh80RWBCbC6E0ebE2GNaa1ptQWwAjZZI6DWzkCTBqOxE6zFeqoDvfhqZ079pG3GrF6Z6WO+zZ8P6l2auQA==" saltValue="rVFI3PycJtwcpnMHBwcs4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2024-05-21T12:06:49Z</dcterms:modified>
</cp:coreProperties>
</file>