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BA0A0507-8792-46E0-8445-D15D3CBBA581}" xr6:coauthVersionLast="47" xr6:coauthVersionMax="47" xr10:uidLastSave="{00000000-0000-0000-0000-000000000000}"/>
  <workbookProtection workbookAlgorithmName="SHA-512" workbookHashValue="2ORZe8KYVyCBC+ncjDGdhIEFQW0s+myDPlMLKjBcMBBm6cctvBDLjuAl30KZv9Qzzk0mb+VAXc8rJgaBv8sN5w==" workbookSaltValue="WJJdISuV2HGPF691OU9VJ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<sst xmlns="http://schemas.openxmlformats.org/spreadsheetml/2006/main" count="1777" uniqueCount="595">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</sst>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0.2979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0.66149999999999998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0.92859999999999998</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0.98340000000000005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0.94120000000000004</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0.97460000000000002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0.94120000000000004</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0.98329999999999995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0.2455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0.1017</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0.47749999999999998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0.63829999999999998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0.1976</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4.24E-2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0.38940000000000002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0.18179999999999999</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0.3</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0.54549999999999998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0.6</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0.4</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0.34520000000000001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0.48480000000000001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0.33929999999999999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0.28799999999999998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0.36159999999999998</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0.25600000000000001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0.71109999999999995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0.18010000000000001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0.99660000000000004</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0.15379999999999999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0.61539999999999995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0.89129999999999998</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0.69230000000000003</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0.375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0.45540000000000003</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5.1999999999999998E-3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0.98340000000000005</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0.24440000000000001</c:v>
                </c:pt>
                <c:pt idx="3">
                  <c:v>0.24160000000000001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0.45540000000000003</c:v>
                </c:pt>
                <c:pt idx="3">
                  <c:v>0.4587</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0.21110000000000001</c:v>
                </c:pt>
                <c:pt idx="3">
                  <c:v>0.21909999999999999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0.71240000000000003</c:v>
                </c:pt>
                <c:pt idx="3">
                  <c:v>0.71109999999999995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0.63080000000000003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0.14599999999999999</c:v>
                </c:pt>
                <c:pt idx="3">
                  <c:v>0.13400000000000001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0.23200000000000001</c:v>
                </c:pt>
                <c:pt idx="3">
                  <c:v>0.27900000000000003</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6.9599999999999995E-2</c:v>
                </c:pt>
                <c:pt idx="3">
                  <c:v>0.1172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6.9599999999999995E-2</c:v>
                </c:pt>
                <c:pt idx="3">
                  <c:v>8.5900000000000004E-2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0.8679</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0.58460000000000001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0.83330000000000004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28</v>
      </c>
      <c r="B3" s="31"/>
      <c r="C3" s="31"/>
      <c r="D3" s="31"/>
      <c r="E3" s="31"/>
      <c r="F3" s="31"/>
      <c r="G3" s="31"/>
      <c r="H3" s="31"/>
      <c r="I3" s="31"/>
      <c r="J3" s="31"/>
      <c r="K3" s="31"/>
      <c r="L3" s="31"/>
      <c r="M3" s="31"/>
      <c r="N3" s="31"/>
      <c r="O3" s="5"/>
    </row>
    <row r="4" spans="1:20" s="4" customFormat="1" ht="11.25" x14ac:dyDescent="0.2">
      <c r="A4" s="4" t="str">
        <f>VLOOKUP(A3,Data!A:CN,2,FALSE)</f>
        <v>400 Pearman Dairy Road</v>
      </c>
      <c r="C4" s="7"/>
      <c r="E4" s="7"/>
      <c r="F4" s="7"/>
    </row>
    <row r="5" spans="1:20" s="4" customFormat="1" ht="11.25" x14ac:dyDescent="0.2">
      <c r="A5" s="4" t="str">
        <f>VLOOKUP(A3,Data!A:CN,3,FALSE)</f>
        <v>Anderson</v>
      </c>
      <c r="C5" s="7"/>
      <c r="E5" s="7"/>
      <c r="F5" s="7"/>
      <c r="G5" s="7" t="str">
        <f>VLOOKUP(A3,Data!A:CN,4,FALSE)</f>
        <v>SC</v>
      </c>
      <c r="H5" s="7"/>
      <c r="I5" s="7" t="str">
        <f>VLOOKUP(A3,Data!A:CN,5,FALSE)</f>
        <v>29625</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0.45540000000000003</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0.375</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0.98340000000000005</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0.94120000000000004</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0.97460000000000002</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0.98340000000000005</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0.94120000000000004</v>
      </c>
      <c r="H31" s="55" t="s">
        <v>1</v>
      </c>
      <c r="I31" s="6" t="str">
        <f>IF(OR(G31="NA",G31="**"),"NA",IF(G31&lt;C31,"Not Met","Met"))</f>
        <v>Not 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0.98329999999999995</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0.2455</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0.1017</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0.47749999999999998</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0.1976</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4.24E-2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0.38940000000000002</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0.18179999999999999</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0.3</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0.54549999999999998</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0.6</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0.4</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0.34520000000000001</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0.48480000000000001</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0.33929999999999999</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0.28799999999999998</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0.36159999999999998</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0.25600000000000001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0.71109999999999995</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0.18010000000000001</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5.1999999999999998E-3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0.2979</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0.63829999999999998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0.89129999999999998</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0.63080000000000003</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0.8679</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0.58460000000000001</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0.83330000000000004</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0.66149999999999998</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0.92859999999999998</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0.99660000000000004</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0.15379999999999999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0.61539999999999995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0.69230000000000003</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v5uB/MI5Zc3GV9cuKoOiloT4qJxct3iwzrRFkGSdRR0nsKehnKV2sPvWC7kmoRpoOsFnju/uSRYeiRBEXRsnmQ==" saltValue="DNVRYTMH+59vtHEXEm0vx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28</v>
      </c>
      <c r="B3" s="31"/>
      <c r="C3" s="31"/>
      <c r="D3" s="31"/>
      <c r="E3" s="31"/>
      <c r="F3" s="31"/>
      <c r="G3" s="31"/>
      <c r="H3" s="5"/>
      <c r="I3" s="5"/>
      <c r="J3" s="5"/>
    </row>
    <row r="4" spans="1:10" x14ac:dyDescent="0.2">
      <c r="A4" s="4" t="str">
        <f>VLOOKUP(A3,Data!A:CN,2,FALSE)</f>
        <v>400 Pearman Dairy Road</v>
      </c>
    </row>
    <row r="5" spans="1:10" x14ac:dyDescent="0.2">
      <c r="A5" s="4" t="str">
        <f>VLOOKUP(A3,Data!A:CN,3,FALSE)</f>
        <v>Anderson</v>
      </c>
      <c r="C5" s="7" t="str">
        <f>VLOOKUP(A3,Data!A:CN,4,FALSE)</f>
        <v>SC</v>
      </c>
      <c r="D5" s="7" t="str">
        <f>VLOOKUP(A3,Data!A:CN,5,FALSE)</f>
        <v>29625</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0.45540000000000003</v>
      </c>
      <c r="E34" s="18"/>
      <c r="F34" s="18"/>
      <c r="G34" s="18"/>
      <c r="H34" s="18"/>
      <c r="I34" s="18"/>
      <c r="J34" s="18"/>
    </row>
    <row r="35" spans="1:10" ht="11.25" customHeight="1" x14ac:dyDescent="0.2">
      <c r="A35" s="14"/>
      <c r="B35" s="37" t="s">
        <v>451</v>
      </c>
      <c r="C35" s="50">
        <f>VLOOKUP(A3,Data!A:CN,66,FALSE)</f>
        <v>0.4587</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year’s state performance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0.24440000000000001</v>
      </c>
      <c r="E42" s="18"/>
      <c r="F42" s="18"/>
      <c r="G42" s="18"/>
      <c r="H42" s="18"/>
      <c r="I42" s="18"/>
      <c r="J42" s="18"/>
    </row>
    <row r="43" spans="1:10" ht="11.25" customHeight="1" x14ac:dyDescent="0.2">
      <c r="A43" s="14"/>
      <c r="B43" s="37" t="s">
        <v>451</v>
      </c>
      <c r="C43" s="50">
        <f>VLOOKUP(A3,Data!A:CN,69,FALSE)</f>
        <v>0.24160000000000001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6.9599999999999995E-2</v>
      </c>
      <c r="E50" s="18"/>
      <c r="F50" s="18"/>
      <c r="G50" s="18"/>
      <c r="H50" s="18"/>
      <c r="I50" s="18"/>
      <c r="J50" s="18"/>
    </row>
    <row r="51" spans="1:10" ht="11.25" customHeight="1" x14ac:dyDescent="0.2">
      <c r="A51" s="14"/>
      <c r="B51" s="37" t="s">
        <v>451</v>
      </c>
      <c r="C51" s="50">
        <f>VLOOKUP(A3,Data!A:CN,72,FALSE)</f>
        <v>0.1172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year’s state performance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0.21110000000000001</v>
      </c>
      <c r="E58" s="18"/>
      <c r="F58" s="18"/>
      <c r="G58" s="18"/>
      <c r="H58" s="18"/>
      <c r="I58" s="18"/>
      <c r="J58" s="18"/>
    </row>
    <row r="59" spans="1:10" ht="11.25" customHeight="1" x14ac:dyDescent="0.2">
      <c r="A59" s="14"/>
      <c r="B59" s="37" t="s">
        <v>451</v>
      </c>
      <c r="C59" s="50">
        <f>VLOOKUP(A3,Data!A:CN,75,FALSE)</f>
        <v>0.21909999999999999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6.9599999999999995E-2</v>
      </c>
      <c r="E66" s="18"/>
      <c r="F66" s="18"/>
      <c r="G66" s="18"/>
      <c r="H66" s="18"/>
      <c r="I66" s="18"/>
      <c r="J66" s="18"/>
    </row>
    <row r="67" spans="1:10" ht="11.25" customHeight="1" x14ac:dyDescent="0.2">
      <c r="A67" s="14"/>
      <c r="B67" s="37" t="s">
        <v>451</v>
      </c>
      <c r="C67" s="50">
        <f>VLOOKUP(A3,Data!A:CN,78,FALSE)</f>
        <v>8.5900000000000004E-2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0.71240000000000003</v>
      </c>
      <c r="E74" s="18"/>
      <c r="F74" s="18"/>
      <c r="G74" s="18"/>
      <c r="H74" s="18"/>
      <c r="I74" s="18"/>
      <c r="J74" s="18"/>
    </row>
    <row r="75" spans="1:10" ht="11.25" customHeight="1" x14ac:dyDescent="0.2">
      <c r="A75" s="14"/>
      <c r="B75" s="37" t="s">
        <v>451</v>
      </c>
      <c r="C75" s="50">
        <f>VLOOKUP(A3,Data!A:CN,81,FALSE)</f>
        <v>0.71109999999999995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0.14599999999999999</v>
      </c>
      <c r="E90" s="18"/>
      <c r="F90" s="18"/>
      <c r="G90" s="18"/>
      <c r="H90" s="18"/>
      <c r="I90" s="18"/>
      <c r="J90" s="18"/>
    </row>
    <row r="91" spans="1:10" ht="11.25" customHeight="1" x14ac:dyDescent="0.2">
      <c r="A91" s="14"/>
      <c r="B91" s="37" t="s">
        <v>451</v>
      </c>
      <c r="C91" s="50">
        <f>VLOOKUP(A3,Data!A:CN,87,FALSE)</f>
        <v>0.13400000000000001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0.23200000000000001</v>
      </c>
      <c r="E98" s="18"/>
      <c r="F98" s="18"/>
      <c r="G98" s="18"/>
      <c r="H98" s="18"/>
      <c r="I98" s="18"/>
      <c r="J98" s="18"/>
    </row>
    <row r="99" spans="1:10" ht="11.25" customHeight="1" x14ac:dyDescent="0.2">
      <c r="A99" s="14"/>
      <c r="B99" s="37" t="s">
        <v>451</v>
      </c>
      <c r="C99" s="50">
        <f>VLOOKUP(A3,Data!A:CN,90,FALSE)</f>
        <v>0.27900000000000003</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13.5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13.5</v>
      </c>
      <c r="C104" s="52">
        <f>VLOOKUP(A3,Data!A:CN,91,FALSE) + 1</f>
        <v>2</v>
      </c>
      <c r="D104" s="79">
        <f>SUM(A104:C104)</f>
        <v>32.5</v>
      </c>
      <c r="E104" s="52">
        <f>VLOOKUP(A3,Data!A:CN,92,FALSE)</f>
        <v>40</v>
      </c>
      <c r="F104" s="28">
        <f>D104/E104</f>
        <v>0.8125</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3lN9K+ZrNZlSHO6j84+Xa4Fhz+7BAsGo0F+dfiEOTnS6ZOdBuizR1MFW5Ha9t2y2hgX3IlBGcG9SN+apsdoDcA==" saltValue="546GkeHnlTUMMpA35UdwF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2024-05-21T12:06:50Z</dcterms:modified>
</cp:coreProperties>
</file>