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D4C995A3-C955-428B-ACA0-0338904B5712}" xr6:coauthVersionLast="47" xr6:coauthVersionMax="47" xr10:uidLastSave="{00000000-0000-0000-0000-000000000000}"/>
  <workbookProtection workbookAlgorithmName="SHA-512" workbookHashValue="vtwaEVepDi41zLIe1Jp1ymakW36uSP5qtm+I6dhZE1Z8x6XQnTyl5vhdoND93uMXeHneNZ9XuZ6++YZXv1nX2g==" workbookSaltValue="OshMA9mJodYWnPgkNxlrN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<sst xmlns="http://schemas.openxmlformats.org/spreadsheetml/2006/main" count="1777" uniqueCount="595">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</sst>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0.75</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0.57140000000000002</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0.16669999999999999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0.21429999999999999</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0.25</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6.6699999999999995E-2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0.20830000000000001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0.24709999999999999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0.35349999999999998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0.54569999999999996</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0.35630000000000001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0.12529999999999999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8.9300000000000004E-2</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0.8</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9.4100000000000003E-2</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0.25</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0.66669999999999996</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0.75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0.6</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0.4</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1.7600000000000001E-2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c:v>
                </c:pt>
                <c:pt idx="3">
                  <c:v>0.16669999999999999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0.4</c:v>
                </c:pt>
                <c:pt idx="3">
                  <c:v>0.57140000000000002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c:v>
                </c:pt>
                <c:pt idx="3">
                  <c:v>0</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0.84279999999999999</c:v>
                </c:pt>
                <c:pt idx="3">
                  <c:v>0.8</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0.71430000000000005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0.26829999999999998</c:v>
                </c:pt>
                <c:pt idx="3">
                  <c:v>0.24160000000000001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0.60000000000000009</c:v>
                </c:pt>
                <c:pt idx="3">
                  <c:v>0.35299999999999998</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0</c:v>
                </c:pt>
                <c:pt idx="3">
                  <c:v>6.6699999999999995E-2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0.5</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0.57140000000000002</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330</v>
      </c>
      <c r="B3" s="31"/>
      <c r="C3" s="31"/>
      <c r="D3" s="31"/>
      <c r="E3" s="31"/>
      <c r="F3" s="31"/>
      <c r="G3" s="31"/>
      <c r="H3" s="31"/>
      <c r="I3" s="31"/>
      <c r="J3" s="31"/>
      <c r="K3" s="31"/>
      <c r="L3" s="31"/>
      <c r="M3" s="31"/>
      <c r="N3" s="31"/>
      <c r="O3" s="5"/>
    </row>
    <row r="4" spans="1:20" s="4" customFormat="1" ht="11.25" x14ac:dyDescent="0.2">
      <c r="A4" s="4" t="str">
        <f>VLOOKUP(A3,Data!A:CN,2,FALSE)</f>
        <v>12255 Main Street</v>
      </c>
      <c r="C4" s="7"/>
      <c r="E4" s="7"/>
      <c r="F4" s="7"/>
    </row>
    <row r="5" spans="1:20" s="4" customFormat="1" ht="11.25" x14ac:dyDescent="0.2">
      <c r="A5" s="4" t="str">
        <f>VLOOKUP(A3,Data!A:CN,3,FALSE)</f>
        <v>Williston</v>
      </c>
      <c r="C5" s="7"/>
      <c r="E5" s="7"/>
      <c r="F5" s="7"/>
      <c r="G5" s="7" t="str">
        <f>VLOOKUP(A3,Data!A:CN,4,FALSE)</f>
        <v>SC</v>
      </c>
      <c r="H5" s="7"/>
      <c r="I5" s="7" t="str">
        <f>VLOOKUP(A3,Data!A:CN,5,FALSE)</f>
        <v>29853</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0.4</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0.6</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1</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1</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0.16669999999999999</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0.21429999999999999</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6.6699999999999995E-2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0.20830000000000001</v>
      </c>
      <c r="H52" s="55" t="s">
        <v>1</v>
      </c>
      <c r="I52" s="6" t="str">
        <f>IF(OR(G52="NA",G52="**"),"NA",IF(G52&lt;C52,"Not Met","Met"))</f>
        <v>Not 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0.24709999999999999</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0.35349999999999998</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0.54569999999999996</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0.35630000000000001</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0.12529999999999999</v>
      </c>
      <c r="H85" s="55" t="s">
        <v>1</v>
      </c>
      <c r="I85" s="6" t="str">
        <f>IF(OR(G85="NA",G85="**"),"NA",IF(G85&gt;C85,"Not Met","Met"))</f>
        <v>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8.9300000000000004E-2</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0.8</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9.4100000000000003E-2</v>
      </c>
      <c r="H102" s="55" t="s">
        <v>1</v>
      </c>
      <c r="I102" s="6" t="str">
        <f>IF(OR(G102="NA",G102="**"),"NA",IF(G102&gt;C102,"Not Met","Met"))</f>
        <v>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1.7600000000000001E-2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0.75</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0.25</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0.66669999999999996</v>
      </c>
      <c r="H120" s="55" t="s">
        <v>1</v>
      </c>
      <c r="I120" s="6" t="str">
        <f t="shared" ref="I120:I162" si="3">IF(OR(G120="NA",G120="**"),"NA",IF(G120&lt;C120,"Not Met","Met"))</f>
        <v>Not 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0.71430000000000005</v>
      </c>
      <c r="H124" s="55" t="s">
        <v>1</v>
      </c>
      <c r="I124" s="6" t="str">
        <f t="shared" si="3"/>
        <v>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0.5</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0.57140000000000002</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0.57140000000000002</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t="str">
        <f>+VLOOKUP(A3,Data!A:CN,46,FALSE)</f>
        <v>NA</v>
      </c>
      <c r="H144" s="55" t="s">
        <v>1</v>
      </c>
      <c r="I144" s="6" t="str">
        <f t="shared" ref="I144" si="4">IF(OR(G144="NA",G144="**"),"NA",IF(G144&lt;C144,"Not Met","Met"))</f>
        <v>NA</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v>
      </c>
      <c r="H171" s="55" t="s">
        <v>1</v>
      </c>
      <c r="I171" s="6" t="str">
        <f t="shared" ref="I171" si="6">IF(OR(G171="NA",G171="**"),"NA",IF(G171&lt;C171,"Not Met","Met"))</f>
        <v>Not 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0.25</v>
      </c>
      <c r="H175" s="55" t="s">
        <v>1</v>
      </c>
      <c r="I175" s="6" t="str">
        <f>IF(OR(G175="NA",G175="**"),"NA",IF(G175&lt;C175,"Not Met","Met"))</f>
        <v>Not 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0.75</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578HOVJ5FJiYLw4NyyqOj2rXVg/4vRMR7p7IiVkmDTA6oy6ouuRZluIz4Q5FvkfZ39fm8QxyiRWKNxS4Qqt2CQ==" saltValue="Aq5Nt+4h84gv2YL2bL/Wt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330</v>
      </c>
      <c r="B3" s="31"/>
      <c r="C3" s="31"/>
      <c r="D3" s="31"/>
      <c r="E3" s="31"/>
      <c r="F3" s="31"/>
      <c r="G3" s="31"/>
      <c r="H3" s="5"/>
      <c r="I3" s="5"/>
      <c r="J3" s="5"/>
    </row>
    <row r="4" spans="1:10" x14ac:dyDescent="0.2">
      <c r="A4" s="4" t="str">
        <f>VLOOKUP(A3,Data!A:CN,2,FALSE)</f>
        <v>12255 Main Street</v>
      </c>
    </row>
    <row r="5" spans="1:10" x14ac:dyDescent="0.2">
      <c r="A5" s="4" t="str">
        <f>VLOOKUP(A3,Data!A:CN,3,FALSE)</f>
        <v>Williston</v>
      </c>
      <c r="C5" s="7" t="str">
        <f>VLOOKUP(A3,Data!A:CN,4,FALSE)</f>
        <v>SC</v>
      </c>
      <c r="D5" s="7" t="str">
        <f>VLOOKUP(A3,Data!A:CN,5,FALSE)</f>
        <v>29853</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2</v>
      </c>
      <c r="C30" s="73" t="str">
        <f>IF(B30=0,"Does not meet prior year’s state performance and did not improve",
IF(B30=1,"Does not meet prior year’s state performance but improved since last year",
IF(B30=2,"Meets or exceeds current year’s state performance",
IF(B30=3,"Meets or exceeds current state target",""))))</f>
        <v>Meets or exceeds current year’s state performance</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0.4</v>
      </c>
      <c r="E34" s="18"/>
      <c r="F34" s="18"/>
      <c r="G34" s="18"/>
      <c r="H34" s="18"/>
      <c r="I34" s="18"/>
      <c r="J34" s="18"/>
    </row>
    <row r="35" spans="1:10" ht="11.25" customHeight="1" x14ac:dyDescent="0.2">
      <c r="A35" s="14"/>
      <c r="B35" s="37" t="s">
        <v>451</v>
      </c>
      <c r="C35" s="50">
        <f>VLOOKUP(A3,Data!A:CN,66,FALSE)</f>
        <v>0.57140000000000002</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t="str">
        <f>VLOOKUP(A3,Data!A:CN,68,FALSE)</f>
        <v>NA</v>
      </c>
      <c r="E42" s="18"/>
      <c r="F42" s="18"/>
      <c r="G42" s="18"/>
      <c r="H42" s="18"/>
      <c r="I42" s="18"/>
      <c r="J42" s="18"/>
    </row>
    <row r="43" spans="1:10" ht="11.25" customHeight="1" x14ac:dyDescent="0.2">
      <c r="A43" s="14"/>
      <c r="B43" s="37" t="s">
        <v>451</v>
      </c>
      <c r="C43" s="50">
        <f>VLOOKUP(A3,Data!A:CN,69,FALSE)</f>
        <v>0.16669999999999999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t="str">
        <f>VLOOKUP(A3,Data!A:CN,71,FALSE)</f>
        <v>NA</v>
      </c>
      <c r="E50" s="18"/>
      <c r="F50" s="18"/>
      <c r="G50" s="18"/>
      <c r="H50" s="18"/>
      <c r="I50" s="18"/>
      <c r="J50" s="18"/>
    </row>
    <row r="51" spans="1:10" ht="11.25" customHeight="1" x14ac:dyDescent="0.2">
      <c r="A51" s="14"/>
      <c r="B51" s="37" t="s">
        <v>451</v>
      </c>
      <c r="C51" s="50">
        <f>VLOOKUP(A3,Data!A:CN,72,FALSE)</f>
        <v>0</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t="str">
        <f>VLOOKUP(A3,Data!A:CN,74,FALSE)</f>
        <v>NA</v>
      </c>
      <c r="E58" s="18"/>
      <c r="F58" s="18"/>
      <c r="G58" s="18"/>
      <c r="H58" s="18"/>
      <c r="I58" s="18"/>
      <c r="J58" s="18"/>
    </row>
    <row r="59" spans="1:10" ht="11.25" customHeight="1" x14ac:dyDescent="0.2">
      <c r="A59" s="14"/>
      <c r="B59" s="37" t="s">
        <v>451</v>
      </c>
      <c r="C59" s="50">
        <f>VLOOKUP(A3,Data!A:CN,75,FALSE)</f>
        <v>0</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0.5</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but improved since last year</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t="str">
        <f>VLOOKUP(A3,Data!A:CN,77,FALSE)</f>
        <v>NA</v>
      </c>
      <c r="E66" s="18"/>
      <c r="F66" s="18"/>
      <c r="G66" s="18"/>
      <c r="H66" s="18"/>
      <c r="I66" s="18"/>
      <c r="J66" s="18"/>
    </row>
    <row r="67" spans="1:10" ht="11.25" customHeight="1" x14ac:dyDescent="0.2">
      <c r="A67" s="14"/>
      <c r="B67" s="37" t="s">
        <v>451</v>
      </c>
      <c r="C67" s="50">
        <f>VLOOKUP(A3,Data!A:CN,78,FALSE)</f>
        <v>6.6699999999999995E-2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3</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state target</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0.84279999999999999</v>
      </c>
      <c r="E74" s="18"/>
      <c r="F74" s="18"/>
      <c r="G74" s="18"/>
      <c r="H74" s="18"/>
      <c r="I74" s="18"/>
      <c r="J74" s="18"/>
    </row>
    <row r="75" spans="1:10" ht="11.25" customHeight="1" x14ac:dyDescent="0.2">
      <c r="A75" s="14"/>
      <c r="B75" s="37" t="s">
        <v>451</v>
      </c>
      <c r="C75" s="50">
        <f>VLOOKUP(A3,Data!A:CN,81,FALSE)</f>
        <v>0.8</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1</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but improved since last year</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0.26829999999999998</v>
      </c>
      <c r="E90" s="18"/>
      <c r="F90" s="18"/>
      <c r="G90" s="18"/>
      <c r="H90" s="18"/>
      <c r="I90" s="18"/>
      <c r="J90" s="18"/>
    </row>
    <row r="91" spans="1:10" ht="11.25" customHeight="1" x14ac:dyDescent="0.2">
      <c r="A91" s="14"/>
      <c r="B91" s="37" t="s">
        <v>451</v>
      </c>
      <c r="C91" s="50">
        <f>VLOOKUP(A3,Data!A:CN,87,FALSE)</f>
        <v>0.24160000000000001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3</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state target</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0.60000000000000009</v>
      </c>
      <c r="E98" s="18"/>
      <c r="F98" s="18"/>
      <c r="G98" s="18"/>
      <c r="H98" s="18"/>
      <c r="I98" s="18"/>
      <c r="J98" s="18"/>
    </row>
    <row r="99" spans="1:10" ht="11.25" customHeight="1" x14ac:dyDescent="0.2">
      <c r="A99" s="14"/>
      <c r="B99" s="37" t="s">
        <v>451</v>
      </c>
      <c r="C99" s="50">
        <f>VLOOKUP(A3,Data!A:CN,90,FALSE)</f>
        <v>0.35299999999999998</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13</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13</v>
      </c>
      <c r="C104" s="52">
        <f>VLOOKUP(A3,Data!A:CN,91,FALSE) + 1</f>
        <v>2</v>
      </c>
      <c r="D104" s="79">
        <f>SUM(A104:C104)</f>
        <v>33</v>
      </c>
      <c r="E104" s="52">
        <f>VLOOKUP(A3,Data!A:CN,92,FALSE)</f>
        <v>40</v>
      </c>
      <c r="F104" s="28">
        <f>D104/E104</f>
        <v>0.82499999999999996</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VB9qa8h2FPeEGkvIxKKssMM1Kdfl5IGNqMpMjKBH0vQVREPqFECbL3YUaXxwL2XCpxdnm39ssv/TF0ZZPsaUAQ==" saltValue="1CgTSdtjdc2S7tOwLlkWL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2024-05-21T12:06:51Z</dcterms:modified>
</cp:coreProperties>
</file>