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908C3C1-893B-4BDF-B22B-92509BF3338F}" xr6:coauthVersionLast="47" xr6:coauthVersionMax="47" xr10:uidLastSave="{00000000-0000-0000-0000-000000000000}"/>
  <workbookProtection workbookAlgorithmName="SHA-512" workbookHashValue="ygGSJ8INaZPD5yzBudhA6/RX6HBGrwSCIswAYYf6/CP6HWgSsDfeudYHMkMKS0VrnZc25/jTi8z9fTM8RHj2ZQ==" workbookSaltValue="2F+sZjFbhLhtnzt4kDv4w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<sst xmlns="http://schemas.openxmlformats.org/spreadsheetml/2006/main" count="1777" uniqueCount="595">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</sst>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0.98550000000000004</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0.99109999999999998</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0.97140000000000004</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0.93730000000000002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0.97499999999999998</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0.90849999999999997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0.1784</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0.20849999999999999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0.53310000000000002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0.1174</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5.3800000000000001E-2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0.23300000000000001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0.4</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0.53849999999999998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0.33329999999999999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0.4</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0.46150000000000002</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0.66669999999999996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0.31359999999999999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0.38090000000000002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0.34129999999999999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0.18329999999999999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0.17630000000000001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0.26150000000000001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0.77569999999999995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0.1255</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0.98809999999999998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0.2059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0.67649999999999999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0.83330000000000004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0.13450000000000001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0.85709999999999997</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2.0999999999999999E-3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0.99109999999999998</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0.17119999999999999</c:v>
                </c:pt>
                <c:pt idx="3">
                  <c:v>0.1883</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0.85709999999999997</c:v>
                </c:pt>
                <c:pt idx="3">
                  <c:v>0.73680000000000001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0.1036</c:v>
                </c:pt>
                <c:pt idx="3">
                  <c:v>0.13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0.79830000000000001</c:v>
                </c:pt>
                <c:pt idx="3">
                  <c:v>0.77569999999999995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0.375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3.6299999999999999E-2</c:v>
                </c:pt>
                <c:pt idx="3">
                  <c:v>4.5600000000000002E-2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0.29299999999999998</c:v>
                </c:pt>
                <c:pt idx="3">
                  <c:v>0.28899999999999998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0.13159999999999999</c:v>
                </c:pt>
                <c:pt idx="3">
                  <c:v>0.2243</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5.6000000000000001E-2</c:v>
                </c:pt>
                <c:pt idx="3">
                  <c:v>7.3300000000000004E-2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0.375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34</v>
      </c>
      <c r="B3" s="31"/>
      <c r="C3" s="31"/>
      <c r="D3" s="31"/>
      <c r="E3" s="31"/>
      <c r="F3" s="31"/>
      <c r="G3" s="31"/>
      <c r="H3" s="31"/>
      <c r="I3" s="31"/>
      <c r="J3" s="31"/>
      <c r="K3" s="31"/>
      <c r="L3" s="31"/>
      <c r="M3" s="31"/>
      <c r="N3" s="31"/>
      <c r="O3" s="5"/>
    </row>
    <row r="4" spans="1:20" s="4" customFormat="1" ht="11.25" x14ac:dyDescent="0.2">
      <c r="A4" s="4" t="str">
        <f>VLOOKUP(A3,Data!A:CN,2,FALSE)</f>
        <v>1201 Main Street, Suite 300</v>
      </c>
      <c r="C4" s="7"/>
      <c r="E4" s="7"/>
      <c r="F4" s="7"/>
    </row>
    <row r="5" spans="1:20" s="4" customFormat="1" ht="11.25" x14ac:dyDescent="0.2">
      <c r="A5" s="4" t="str">
        <f>VLOOKUP(A3,Data!A:CN,3,FALSE)</f>
        <v>Columbia</v>
      </c>
      <c r="C5" s="7"/>
      <c r="E5" s="7"/>
      <c r="F5" s="7"/>
      <c r="G5" s="7" t="str">
        <f>VLOOKUP(A3,Data!A:CN,4,FALSE)</f>
        <v>SC</v>
      </c>
      <c r="H5" s="7"/>
      <c r="I5" s="7" t="str">
        <f>VLOOKUP(A3,Data!A:CN,5,FALSE)</f>
        <v>29201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0.85709999999999997</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0.13450000000000001</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0.99109999999999998</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0.97140000000000004</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0.93730000000000002</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0.99109999999999998</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0.97499999999999998</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0.90849999999999997</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0.1784</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0.20849999999999999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0.53310000000000002</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0.1174</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5.3800000000000001E-2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0.23300000000000001</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0.4</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0.53849999999999998</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0.33329999999999999</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0.4</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0.46150000000000002</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0.66669999999999996</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0.31359999999999999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0.38090000000000002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0.34129999999999999</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0.18329999999999999</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0.17630000000000001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0.26150000000000001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0.77569999999999995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0.1255</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2.0999999999999999E-3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1</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0.83330000000000004</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0.375</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0.375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0.75</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0.98550000000000004</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0.98809999999999998</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t="str">
        <f>+VLOOKUP(A3,Data!A:CN,50,FALSE)</f>
        <v>NA</v>
      </c>
      <c r="H162" s="55" t="s">
        <v>1</v>
      </c>
      <c r="I162" s="6" t="str">
        <f t="shared" si="3"/>
        <v>NA</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0.2059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0.67649999999999999</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8S1DEMtzAqj/wSMR1V5pNORS5Fr7RKC8637NCgbKbVlMYu/XLfoIzsbkm3CBK8nqG7f66HmqVOdT1L1WOaSEHA==" saltValue="Gt8YcM0HBFdbzPDE4XJLo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34</v>
      </c>
      <c r="B3" s="31"/>
      <c r="C3" s="31"/>
      <c r="D3" s="31"/>
      <c r="E3" s="31"/>
      <c r="F3" s="31"/>
      <c r="G3" s="31"/>
      <c r="H3" s="5"/>
      <c r="I3" s="5"/>
      <c r="J3" s="5"/>
    </row>
    <row r="4" spans="1:10" x14ac:dyDescent="0.2">
      <c r="A4" s="4" t="str">
        <f>VLOOKUP(A3,Data!A:CN,2,FALSE)</f>
        <v>1201 Main Street, Suite 300</v>
      </c>
    </row>
    <row r="5" spans="1:10" x14ac:dyDescent="0.2">
      <c r="A5" s="4" t="str">
        <f>VLOOKUP(A3,Data!A:CN,3,FALSE)</f>
        <v>Columbia</v>
      </c>
      <c r="C5" s="7" t="str">
        <f>VLOOKUP(A3,Data!A:CN,4,FALSE)</f>
        <v>SC</v>
      </c>
      <c r="D5" s="7" t="str">
        <f>VLOOKUP(A3,Data!A:CN,5,FALSE)</f>
        <v>29201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t="str">
        <f>VLOOKUP(A3,Data!A:CN,60,FALSE)</f>
        <v>NA</v>
      </c>
      <c r="C20" s="73" t="str">
        <f>IF(B20=0,"2 or more consecutive years of findings of non-compliance (current year and previous year(s))",
IF(B20=1,"Findings of non-compliance in the current year",
IF(B20=2,"No findings of non-compliance","")))</f>
        <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15</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0.85709999999999997</v>
      </c>
      <c r="E34" s="18"/>
      <c r="F34" s="18"/>
      <c r="G34" s="18"/>
      <c r="H34" s="18"/>
      <c r="I34" s="18"/>
      <c r="J34" s="18"/>
    </row>
    <row r="35" spans="1:10" ht="11.25" customHeight="1" x14ac:dyDescent="0.2">
      <c r="A35" s="14"/>
      <c r="B35" s="37" t="s">
        <v>451</v>
      </c>
      <c r="C35" s="50">
        <f>VLOOKUP(A3,Data!A:CN,66,FALSE)</f>
        <v>0.73680000000000001</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0.17119999999999999</v>
      </c>
      <c r="E42" s="18"/>
      <c r="F42" s="18"/>
      <c r="G42" s="18"/>
      <c r="H42" s="18"/>
      <c r="I42" s="18"/>
      <c r="J42" s="18"/>
    </row>
    <row r="43" spans="1:10" ht="11.25" customHeight="1" x14ac:dyDescent="0.2">
      <c r="A43" s="14"/>
      <c r="B43" s="37" t="s">
        <v>451</v>
      </c>
      <c r="C43" s="50">
        <f>VLOOKUP(A3,Data!A:CN,69,FALSE)</f>
        <v>0.1883</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0.13159999999999999</v>
      </c>
      <c r="E50" s="18"/>
      <c r="F50" s="18"/>
      <c r="G50" s="18"/>
      <c r="H50" s="18"/>
      <c r="I50" s="18"/>
      <c r="J50" s="18"/>
    </row>
    <row r="51" spans="1:10" ht="11.25" customHeight="1" x14ac:dyDescent="0.2">
      <c r="A51" s="14"/>
      <c r="B51" s="37" t="s">
        <v>451</v>
      </c>
      <c r="C51" s="50">
        <f>VLOOKUP(A3,Data!A:CN,72,FALSE)</f>
        <v>0.2243</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0.1036</v>
      </c>
      <c r="E58" s="18"/>
      <c r="F58" s="18"/>
      <c r="G58" s="18"/>
      <c r="H58" s="18"/>
      <c r="I58" s="18"/>
      <c r="J58" s="18"/>
    </row>
    <row r="59" spans="1:10" ht="11.25" customHeight="1" x14ac:dyDescent="0.2">
      <c r="A59" s="14"/>
      <c r="B59" s="37" t="s">
        <v>451</v>
      </c>
      <c r="C59" s="50">
        <f>VLOOKUP(A3,Data!A:CN,75,FALSE)</f>
        <v>0.13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5.6000000000000001E-2</v>
      </c>
      <c r="E66" s="18"/>
      <c r="F66" s="18"/>
      <c r="G66" s="18"/>
      <c r="H66" s="18"/>
      <c r="I66" s="18"/>
      <c r="J66" s="18"/>
    </row>
    <row r="67" spans="1:10" ht="11.25" customHeight="1" x14ac:dyDescent="0.2">
      <c r="A67" s="14"/>
      <c r="B67" s="37" t="s">
        <v>451</v>
      </c>
      <c r="C67" s="50">
        <f>VLOOKUP(A3,Data!A:CN,78,FALSE)</f>
        <v>7.3300000000000004E-2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0.79830000000000001</v>
      </c>
      <c r="E74" s="18"/>
      <c r="F74" s="18"/>
      <c r="G74" s="18"/>
      <c r="H74" s="18"/>
      <c r="I74" s="18"/>
      <c r="J74" s="18"/>
    </row>
    <row r="75" spans="1:10" ht="11.25" customHeight="1" x14ac:dyDescent="0.2">
      <c r="A75" s="14"/>
      <c r="B75" s="37" t="s">
        <v>451</v>
      </c>
      <c r="C75" s="50">
        <f>VLOOKUP(A3,Data!A:CN,81,FALSE)</f>
        <v>0.77569999999999995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3.6299999999999999E-2</v>
      </c>
      <c r="E90" s="18"/>
      <c r="F90" s="18"/>
      <c r="G90" s="18"/>
      <c r="H90" s="18"/>
      <c r="I90" s="18"/>
      <c r="J90" s="18"/>
    </row>
    <row r="91" spans="1:10" ht="11.25" customHeight="1" x14ac:dyDescent="0.2">
      <c r="A91" s="14"/>
      <c r="B91" s="37" t="s">
        <v>451</v>
      </c>
      <c r="C91" s="50">
        <f>VLOOKUP(A3,Data!A:CN,87,FALSE)</f>
        <v>4.5600000000000002E-2</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0.29299999999999998</v>
      </c>
      <c r="E98" s="18"/>
      <c r="F98" s="18"/>
      <c r="G98" s="18"/>
      <c r="H98" s="18"/>
      <c r="I98" s="18"/>
      <c r="J98" s="18"/>
    </row>
    <row r="99" spans="1:10" ht="11.25" customHeight="1" x14ac:dyDescent="0.2">
      <c r="A99" s="14"/>
      <c r="B99" s="37" t="s">
        <v>451</v>
      </c>
      <c r="C99" s="50">
        <f>VLOOKUP(A3,Data!A:CN,90,FALSE)</f>
        <v>0.28899999999999998</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15</v>
      </c>
      <c r="B104" s="79">
        <f>B101</f>
        <v>15</v>
      </c>
      <c r="C104" s="52">
        <f>VLOOKUP(A3,Data!A:CN,91,FALSE) + 1</f>
        <v>1</v>
      </c>
      <c r="D104" s="79">
        <f>SUM(A104:C104)</f>
        <v>31</v>
      </c>
      <c r="E104" s="52">
        <f>VLOOKUP(A3,Data!A:CN,92,FALSE)</f>
        <v>38</v>
      </c>
      <c r="F104" s="28">
        <f>D104/E104</f>
        <v>0.81578947368421051</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AcAUq168VYVUjtE2femZsEXEMXdZM9omhKNj3mi2SAoTjrfBKAmfrKRwUTBKU02khSPsdrlWQrn8rC28e3k6Ew==" saltValue="fxNSqUZ72xM+AtzTx5s1o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2024-05-21T12:06:53Z</dcterms:modified>
</cp:coreProperties>
</file>