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7E9F641C-0820-4D77-A46C-80DF7265F3D9}" xr6:coauthVersionLast="47" xr6:coauthVersionMax="47" xr10:uidLastSave="{00000000-0000-0000-0000-000000000000}"/>
  <workbookProtection workbookAlgorithmName="SHA-512" workbookHashValue="+zIKY/twqlIcsIW0vucDX9JyJCjVfTi+I2iYs78gf5w9/GnrO7MS0OzqZnvlGCmjBlxQGfQaVIRW1bRq7hh9FQ==" workbookSaltValue="vfp1ad5BjN/9GeIcj5y+MA=="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<sst xmlns="http://schemas.openxmlformats.org/spreadsheetml/2006/main" count="1777" uniqueCount="595">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</sst>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0.23730000000000001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0.66669999999999996</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0.9839</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0.95650000000000002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0.92310000000000003</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0.97099999999999997</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0.86109999999999998</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7.2700000000000001E-2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4.7600000000000003E-2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0.3125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0.45760000000000001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1.5599999999999999E-2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0.1724</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0.66669999999999996</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0.33329999999999999</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0.28570000000000001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0.25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0.21460000000000001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1.6899999999999998E-2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0.25700000000000001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0.4677</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0.1547</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3.85E-2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0.26079999999999998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0.51019999999999999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0.1696</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0.99399999999999999</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0.1852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0.74070000000000003</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0.84619999999999995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0.77780000000000005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9.0899999999999995E-2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0.45450000000000002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8.0999999999999996E-3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0.16669999999999999</c:v>
                </c:pt>
                <c:pt idx="3">
                  <c:v>0.13109999999999999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0.45450000000000002</c:v>
                </c:pt>
                <c:pt idx="3">
                  <c:v>0.59089999999999998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2.0799999999999999E-2</c:v>
                </c:pt>
                <c:pt idx="3">
                  <c:v>3.2300000000000002E-2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0.5383</c:v>
                </c:pt>
                <c:pt idx="3">
                  <c:v>0.51019999999999999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0.55559999999999998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0.2291</c:v>
                </c:pt>
                <c:pt idx="3">
                  <c:v>0.25629999999999997</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0.20899999999999999</c:v>
                </c:pt>
                <c:pt idx="3">
                  <c:v>0.191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5.33E-2</c:v>
                </c:pt>
                <c:pt idx="3">
                  <c:v>6.0600000000000001E-2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1.32E-2</c:v>
                </c:pt>
                <c:pt idx="3">
                  <c:v>1.49E-2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0.57140000000000002</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0.72219999999999995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0.75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38</v>
      </c>
      <c r="B3" s="31"/>
      <c r="C3" s="31"/>
      <c r="D3" s="31"/>
      <c r="E3" s="31"/>
      <c r="F3" s="31"/>
      <c r="G3" s="31"/>
      <c r="H3" s="31"/>
      <c r="I3" s="31"/>
      <c r="J3" s="31"/>
      <c r="K3" s="31"/>
      <c r="L3" s="31"/>
      <c r="M3" s="31"/>
      <c r="N3" s="31"/>
      <c r="O3" s="5"/>
    </row>
    <row r="4" spans="1:20" s="4" customFormat="1" ht="11.25" x14ac:dyDescent="0.2">
      <c r="A4" s="4" t="str">
        <f>VLOOKUP(A3,Data!A:CN,2,FALSE)</f>
        <v>500 Forest Circle</v>
      </c>
      <c r="C4" s="7"/>
      <c r="E4" s="7"/>
      <c r="F4" s="7"/>
    </row>
    <row r="5" spans="1:20" s="4" customFormat="1" ht="11.25" x14ac:dyDescent="0.2">
      <c r="A5" s="4" t="str">
        <f>VLOOKUP(A3,Data!A:CN,3,FALSE)</f>
        <v>Walterboro</v>
      </c>
      <c r="C5" s="7"/>
      <c r="E5" s="7"/>
      <c r="F5" s="7"/>
      <c r="G5" s="7" t="str">
        <f>VLOOKUP(A3,Data!A:CN,4,FALSE)</f>
        <v>SC</v>
      </c>
      <c r="H5" s="7"/>
      <c r="I5" s="7" t="str">
        <f>VLOOKUP(A3,Data!A:CN,5,FALSE)</f>
        <v>29488</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0.45450000000000002</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9.0899999999999995E-2</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0.9839</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0.95650000000000002</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0.92310000000000003</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0.97099999999999997</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0.86109999999999998</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7.2700000000000001E-2</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4.7600000000000003E-2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0.3125</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1.5599999999999999E-2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0.1724</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0.66669999999999996</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0.33329999999999999</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0.5</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0.28570000000000001</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0.25</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0.21460000000000001</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0.25700000000000001</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0.4677</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0.1547</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3.85E-2</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0.26079999999999998</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Yes</v>
      </c>
      <c r="H92" s="55" t="s">
        <v>1</v>
      </c>
      <c r="I92" s="6" t="str">
        <f t="shared" ref="I92" si="1">IF(OR(G92="NA",G92="**"),"NA",IF(G92="No","Met",IF(G92="Yes","Not Met")))</f>
        <v>Not 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0.51019999999999999</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0.1696</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8.0999999999999996E-3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0.23730000000000001</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0.45760000000000001</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1.6899999999999998E-2</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0.84619999999999995</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0.55559999999999998</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0.57140000000000002</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0.72219999999999995</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0.75</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0.66669999999999996</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0.99399999999999999</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0.1852</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0.74070000000000003</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0.77780000000000005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N4SGNLUeBEGuy7XYTDSmYt7zuBddhwdiIMiBfQVpHLyuDYKVqFU+5mB67Ts2IvV5HEKxOU3lTNRE7Xn/MbkFtg==" saltValue="QJ/htZede9S5qXMmegUQ8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38</v>
      </c>
      <c r="B3" s="31"/>
      <c r="C3" s="31"/>
      <c r="D3" s="31"/>
      <c r="E3" s="31"/>
      <c r="F3" s="31"/>
      <c r="G3" s="31"/>
      <c r="H3" s="5"/>
      <c r="I3" s="5"/>
      <c r="J3" s="5"/>
    </row>
    <row r="4" spans="1:10" x14ac:dyDescent="0.2">
      <c r="A4" s="4" t="str">
        <f>VLOOKUP(A3,Data!A:CN,2,FALSE)</f>
        <v>500 Forest Circle</v>
      </c>
    </row>
    <row r="5" spans="1:10" x14ac:dyDescent="0.2">
      <c r="A5" s="4" t="str">
        <f>VLOOKUP(A3,Data!A:CN,3,FALSE)</f>
        <v>Walterboro</v>
      </c>
      <c r="C5" s="7" t="str">
        <f>VLOOKUP(A3,Data!A:CN,4,FALSE)</f>
        <v>SC</v>
      </c>
      <c r="D5" s="7" t="str">
        <f>VLOOKUP(A3,Data!A:CN,5,FALSE)</f>
        <v>29488</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1</v>
      </c>
      <c r="C16" s="73" t="str">
        <f>IF(B16=0,"Findings not corrected within 2 years",
IF(B16=1,"Findings not corrected within 1 year",
IF(B16=2,"No findings/All finding timely corrected","")))</f>
        <v>Findings not corrected within 1 year</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16</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0.45450000000000002</v>
      </c>
      <c r="E34" s="18"/>
      <c r="F34" s="18"/>
      <c r="G34" s="18"/>
      <c r="H34" s="18"/>
      <c r="I34" s="18"/>
      <c r="J34" s="18"/>
    </row>
    <row r="35" spans="1:10" ht="11.25" customHeight="1" x14ac:dyDescent="0.2">
      <c r="A35" s="14"/>
      <c r="B35" s="37" t="s">
        <v>451</v>
      </c>
      <c r="C35" s="50">
        <f>VLOOKUP(A3,Data!A:CN,66,FALSE)</f>
        <v>0.59089999999999998</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0.16669999999999999</v>
      </c>
      <c r="E42" s="18"/>
      <c r="F42" s="18"/>
      <c r="G42" s="18"/>
      <c r="H42" s="18"/>
      <c r="I42" s="18"/>
      <c r="J42" s="18"/>
    </row>
    <row r="43" spans="1:10" ht="11.25" customHeight="1" x14ac:dyDescent="0.2">
      <c r="A43" s="14"/>
      <c r="B43" s="37" t="s">
        <v>451</v>
      </c>
      <c r="C43" s="50">
        <f>VLOOKUP(A3,Data!A:CN,69,FALSE)</f>
        <v>0.13109999999999999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5.33E-2</v>
      </c>
      <c r="E50" s="18"/>
      <c r="F50" s="18"/>
      <c r="G50" s="18"/>
      <c r="H50" s="18"/>
      <c r="I50" s="18"/>
      <c r="J50" s="18"/>
    </row>
    <row r="51" spans="1:10" ht="11.25" customHeight="1" x14ac:dyDescent="0.2">
      <c r="A51" s="14"/>
      <c r="B51" s="37" t="s">
        <v>451</v>
      </c>
      <c r="C51" s="50">
        <f>VLOOKUP(A3,Data!A:CN,72,FALSE)</f>
        <v>6.0600000000000001E-2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2.0799999999999999E-2</v>
      </c>
      <c r="E58" s="18"/>
      <c r="F58" s="18"/>
      <c r="G58" s="18"/>
      <c r="H58" s="18"/>
      <c r="I58" s="18"/>
      <c r="J58" s="18"/>
    </row>
    <row r="59" spans="1:10" ht="11.25" customHeight="1" x14ac:dyDescent="0.2">
      <c r="A59" s="14"/>
      <c r="B59" s="37" t="s">
        <v>451</v>
      </c>
      <c r="C59" s="50">
        <f>VLOOKUP(A3,Data!A:CN,75,FALSE)</f>
        <v>3.2300000000000002E-2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but improved since last year</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1.32E-2</v>
      </c>
      <c r="E66" s="18"/>
      <c r="F66" s="18"/>
      <c r="G66" s="18"/>
      <c r="H66" s="18"/>
      <c r="I66" s="18"/>
      <c r="J66" s="18"/>
    </row>
    <row r="67" spans="1:10" ht="11.25" customHeight="1" x14ac:dyDescent="0.2">
      <c r="A67" s="14"/>
      <c r="B67" s="37" t="s">
        <v>451</v>
      </c>
      <c r="C67" s="50">
        <f>VLOOKUP(A3,Data!A:CN,78,FALSE)</f>
        <v>1.49E-2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0.5383</v>
      </c>
      <c r="E74" s="18"/>
      <c r="F74" s="18"/>
      <c r="G74" s="18"/>
      <c r="H74" s="18"/>
      <c r="I74" s="18"/>
      <c r="J74" s="18"/>
    </row>
    <row r="75" spans="1:10" ht="11.25" customHeight="1" x14ac:dyDescent="0.2">
      <c r="A75" s="14"/>
      <c r="B75" s="37" t="s">
        <v>451</v>
      </c>
      <c r="C75" s="50">
        <f>VLOOKUP(A3,Data!A:CN,81,FALSE)</f>
        <v>0.51019999999999999</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0.2291</v>
      </c>
      <c r="E90" s="18"/>
      <c r="F90" s="18"/>
      <c r="G90" s="18"/>
      <c r="H90" s="18"/>
      <c r="I90" s="18"/>
      <c r="J90" s="18"/>
    </row>
    <row r="91" spans="1:10" ht="11.25" customHeight="1" x14ac:dyDescent="0.2">
      <c r="A91" s="14"/>
      <c r="B91" s="37" t="s">
        <v>451</v>
      </c>
      <c r="C91" s="50">
        <f>VLOOKUP(A3,Data!A:CN,87,FALSE)</f>
        <v>0.25629999999999997</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0.20899999999999999</v>
      </c>
      <c r="E98" s="18"/>
      <c r="F98" s="18"/>
      <c r="G98" s="18"/>
      <c r="H98" s="18"/>
      <c r="I98" s="18"/>
      <c r="J98" s="18"/>
    </row>
    <row r="99" spans="1:10" ht="11.25" customHeight="1" x14ac:dyDescent="0.2">
      <c r="A99" s="14"/>
      <c r="B99" s="37" t="s">
        <v>451</v>
      </c>
      <c r="C99" s="50">
        <f>VLOOKUP(A3,Data!A:CN,90,FALSE)</f>
        <v>0.191</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6.5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16</v>
      </c>
      <c r="B104" s="79">
        <f>B101</f>
        <v>6.5</v>
      </c>
      <c r="C104" s="52">
        <f>VLOOKUP(A3,Data!A:CN,91,FALSE) + 1</f>
        <v>2</v>
      </c>
      <c r="D104" s="79">
        <f>SUM(A104:C104)</f>
        <v>24.5</v>
      </c>
      <c r="E104" s="52">
        <f>VLOOKUP(A3,Data!A:CN,92,FALSE)</f>
        <v>40</v>
      </c>
      <c r="F104" s="28">
        <f>D104/E104</f>
        <v>0.61250000000000004</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LZITWnvtg3lvNkf4My+/3InnmCquZls9YxmMZNhACnrXux3SZnYBDSeEK30dJFGKw7fkBKGLf4LICApCxHl5dQ==" saltValue="ntKfW/Q/CyHIjeEzkMx0o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2024-05-21T12:06:55Z</dcterms:modified>
</cp:coreProperties>
</file>