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3ED08422-DA20-45F8-B960-E020ACAAF709}" xr6:coauthVersionLast="47" xr6:coauthVersionMax="47" xr10:uidLastSave="{00000000-0000-0000-0000-000000000000}"/>
  <workbookProtection workbookAlgorithmName="SHA-512" workbookHashValue="1U7rwjtdr7PFvE3oHqh43hkGlBKg7DUXgzM6EIRnAtZEb+/jWjWmA8YtYf71t3arZ6YePucNNffhwnLJ9whjPg==" workbookSaltValue="Si+Qe7bCwKKXYsPpaOkDcw=="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<sst xmlns="http://schemas.openxmlformats.org/spreadsheetml/2006/main" count="1777" uniqueCount="595">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</sst>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0.88890000000000002</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0.3846</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0.95</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0.84209999999999996</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0.95</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0.92310000000000003</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0.36359999999999998</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5.2600000000000001E-2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0.5</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5.5599999999999997E-2</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0.18179999999999999</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0.58330000000000004</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1</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1</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0.5</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0.1133</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5.5599999999999997E-2</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0.45700000000000002</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0.36320000000000002</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0.35659999999999997</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0.14419999999999999</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0.29759999999999998</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0.64590000000000003</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0.29409999999999997</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0.88239999999999996</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0.88239999999999996</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0.4375</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0.5</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0</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8.6999999999999994E-2</c:v>
                </c:pt>
                <c:pt idx="3">
                  <c:v>0.5333</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0.5</c:v>
                </c:pt>
                <c:pt idx="3">
                  <c:v>0.28570000000000001</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0.30430000000000001</c:v>
                </c:pt>
                <c:pt idx="3">
                  <c:v>0.26669999999999999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0.67449999999999999</c:v>
                </c:pt>
                <c:pt idx="3">
                  <c:v>0.64590000000000003</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0.46150000000000002</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0.1404</c:v>
                </c:pt>
                <c:pt idx="3">
                  <c:v>0.12330000000000001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0.3</c:v>
                </c:pt>
                <c:pt idx="3">
                  <c:v>0.182</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5.8799999999999998E-2</c:v>
                </c:pt>
                <c:pt idx="3">
                  <c:v>5.2600000000000001E-2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5.8799999999999998E-2</c:v>
                </c:pt>
                <c:pt idx="3">
                  <c:v>0</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0.90910000000000002</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0.3846</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47</v>
      </c>
      <c r="B3" s="31"/>
      <c r="C3" s="31"/>
      <c r="D3" s="31"/>
      <c r="E3" s="31"/>
      <c r="F3" s="31"/>
      <c r="G3" s="31"/>
      <c r="H3" s="31"/>
      <c r="I3" s="31"/>
      <c r="J3" s="31"/>
      <c r="K3" s="31"/>
      <c r="L3" s="31"/>
      <c r="M3" s="31"/>
      <c r="N3" s="31"/>
      <c r="O3" s="5"/>
    </row>
    <row r="4" spans="1:20" s="4" customFormat="1" ht="11.25" x14ac:dyDescent="0.2">
      <c r="A4" s="4" t="str">
        <f>VLOOKUP(A3,Data!A:CN,2,FALSE)</f>
        <v>2121 South Pamplico Highway</v>
      </c>
      <c r="C4" s="7"/>
      <c r="E4" s="7"/>
      <c r="F4" s="7"/>
    </row>
    <row r="5" spans="1:20" s="4" customFormat="1" ht="11.25" x14ac:dyDescent="0.2">
      <c r="A5" s="4" t="str">
        <f>VLOOKUP(A3,Data!A:CN,3,FALSE)</f>
        <v>Pamplico</v>
      </c>
      <c r="C5" s="7"/>
      <c r="E5" s="7"/>
      <c r="F5" s="7"/>
      <c r="G5" s="7" t="str">
        <f>VLOOKUP(A3,Data!A:CN,4,FALSE)</f>
        <v>SC</v>
      </c>
      <c r="H5" s="7"/>
      <c r="I5" s="7" t="str">
        <f>VLOOKUP(A3,Data!A:CN,5,FALSE)</f>
        <v>29583</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0.5</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0.4375</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0.95</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0.84209999999999996</v>
      </c>
      <c r="H25" s="55" t="s">
        <v>1</v>
      </c>
      <c r="I25" s="6" t="str">
        <f>IF(OR(G25="NA",G25="**"),"NA",IF(G25&lt;C25,"Not Met","Met"))</f>
        <v>Not 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0.95</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0.92310000000000003</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0.36359999999999998</v>
      </c>
      <c r="H37" s="55" t="s">
        <v>1</v>
      </c>
      <c r="I37" s="6" t="str">
        <f>IF(OR(G37="NA",G37="**"),"NA",IF(G37&lt;C37,"Not Met","Met"))</f>
        <v>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5.2600000000000001E-2</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0.5</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0.18179999999999999</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0</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0.58330000000000004</v>
      </c>
      <c r="H52" s="55" t="s">
        <v>1</v>
      </c>
      <c r="I52" s="6" t="str">
        <f>IF(OR(G52="NA",G52="**"),"NA",IF(G52&lt;C52,"Not Met","Met"))</f>
        <v>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1</v>
      </c>
      <c r="H55" s="55" t="s">
        <v>1</v>
      </c>
      <c r="I55" s="6" t="str">
        <f>IF(OR(G55="NA",G55="**"),"NA",IF(G55&lt;C55,"Not Met","Met"))</f>
        <v>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1</v>
      </c>
      <c r="H61" s="55" t="s">
        <v>1</v>
      </c>
      <c r="I61" s="6" t="str">
        <f>IF(OR(G61="NA",G61="**"),"NA",IF(G61&lt;C61,"Not Met","Met"))</f>
        <v>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0.5</v>
      </c>
      <c r="H64" s="55" t="s">
        <v>1</v>
      </c>
      <c r="I64" s="6" t="str">
        <f>IF(OR(G64="NA",G64="**"),"NA",IF(G64&lt;C64,"Not Met","Met"))</f>
        <v>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0.1133</v>
      </c>
      <c r="H73" s="55" t="s">
        <v>1</v>
      </c>
      <c r="I73" s="6" t="str">
        <f>IF(OR(G73="NA",G73="**"),"NA",IF(G73&gt;C73,"Not Met","Met"))</f>
        <v>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0.45700000000000002</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0.36320000000000002</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0.35659999999999997</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0.14419999999999999</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0.29759999999999998</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0.64590000000000003</v>
      </c>
      <c r="H99" s="55" t="s">
        <v>1</v>
      </c>
      <c r="I99" s="6" t="str">
        <f t="shared" ref="I99" si="2">IF(OR(G99="NA",G99="**"),"NA",IF(G99&lt;C99,"Not Met","Met"))</f>
        <v>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0.11</v>
      </c>
      <c r="H102" s="55" t="s">
        <v>1</v>
      </c>
      <c r="I102" s="6" t="str">
        <f>IF(OR(G102="NA",G102="**"),"NA",IF(G102&gt;C102,"Not Met","Met"))</f>
        <v>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0</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0.88890000000000002</v>
      </c>
      <c r="H109" s="55" t="s">
        <v>1</v>
      </c>
      <c r="I109" s="6" t="str">
        <f>IF(OR(G109="NA",G109="**"),"NA",IF(G109&lt;C109,"Not Met","Met"))</f>
        <v>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5.5599999999999997E-2</v>
      </c>
      <c r="H112" s="55" t="s">
        <v>1</v>
      </c>
      <c r="I112" s="6" t="str">
        <f>IF(OR(G112="NA",G112="**"),"NA",IF(G112&gt;C112,"Not Met","Met"))</f>
        <v>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5.5599999999999997E-2</v>
      </c>
      <c r="H115" s="55" t="s">
        <v>1</v>
      </c>
      <c r="I115" s="6" t="str">
        <f>IF(OR(G115="NA",G115="**"),"NA",IF(G115&gt;C115,"Not Met","Met"))</f>
        <v>Not 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1</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0.46150000000000002</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0.90910000000000002</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0.3846</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1</v>
      </c>
      <c r="H136" s="55" t="s">
        <v>1</v>
      </c>
      <c r="I136" s="6" t="str">
        <f t="shared" si="3"/>
        <v>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0.3846</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0.29409999999999997</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0.88239999999999996</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0.88239999999999996</v>
      </c>
      <c r="H179" s="55" t="s">
        <v>1</v>
      </c>
      <c r="I179" s="6" t="str">
        <f t="shared" ref="I179" si="7">IF(OR(G179="NA",G179="**"),"NA",IF(G179&lt;C179,"Not Met","Met"))</f>
        <v>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jg5pNTbc6sw99ngGTAeHrRac6R3UaOS6Y5c43cqVFthM/K2AriwQJRXojwM6FsAqhiY7VX8evj2eoZF3iMicbQ==" saltValue="r+QtduIRqqY9lCoXWeyjhQ=="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47</v>
      </c>
      <c r="B3" s="31"/>
      <c r="C3" s="31"/>
      <c r="D3" s="31"/>
      <c r="E3" s="31"/>
      <c r="F3" s="31"/>
      <c r="G3" s="31"/>
      <c r="H3" s="5"/>
      <c r="I3" s="5"/>
      <c r="J3" s="5"/>
    </row>
    <row r="4" spans="1:10" x14ac:dyDescent="0.2">
      <c r="A4" s="4" t="str">
        <f>VLOOKUP(A3,Data!A:CN,2,FALSE)</f>
        <v>2121 South Pamplico Highway</v>
      </c>
    </row>
    <row r="5" spans="1:10" x14ac:dyDescent="0.2">
      <c r="A5" s="4" t="str">
        <f>VLOOKUP(A3,Data!A:CN,3,FALSE)</f>
        <v>Pamplico</v>
      </c>
      <c r="C5" s="7" t="str">
        <f>VLOOKUP(A3,Data!A:CN,4,FALSE)</f>
        <v>SC</v>
      </c>
      <c r="D5" s="7" t="str">
        <f>VLOOKUP(A3,Data!A:CN,5,FALSE)</f>
        <v>29583</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18</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0</v>
      </c>
      <c r="C30" s="73" t="str">
        <f>IF(B30=0,"Does not meet prior year’s state performance and did not improve",
IF(B30=1,"Does not meet prior year’s state performance but improved since last year",
IF(B30=2,"Meets or exceeds current year’s state performance",
IF(B30=3,"Meets or exceeds current state target",""))))</f>
        <v>Does not meet prior year’s state performance and did not improve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0.5</v>
      </c>
      <c r="E34" s="18"/>
      <c r="F34" s="18"/>
      <c r="G34" s="18"/>
      <c r="H34" s="18"/>
      <c r="I34" s="18"/>
      <c r="J34" s="18"/>
    </row>
    <row r="35" spans="1:10" ht="11.25" customHeight="1" x14ac:dyDescent="0.2">
      <c r="A35" s="14"/>
      <c r="B35" s="37" t="s">
        <v>451</v>
      </c>
      <c r="C35" s="50">
        <f>VLOOKUP(A3,Data!A:CN,66,FALSE)</f>
        <v>0.28570000000000001</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1.5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Meets or exceeds current state target</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8.6999999999999994E-2</v>
      </c>
      <c r="E42" s="18"/>
      <c r="F42" s="18"/>
      <c r="G42" s="18"/>
      <c r="H42" s="18"/>
      <c r="I42" s="18"/>
      <c r="J42" s="18"/>
    </row>
    <row r="43" spans="1:10" ht="11.25" customHeight="1" x14ac:dyDescent="0.2">
      <c r="A43" s="14"/>
      <c r="B43" s="37" t="s">
        <v>451</v>
      </c>
      <c r="C43" s="50">
        <f>VLOOKUP(A3,Data!A:CN,69,FALSE)</f>
        <v>0.5333</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and did not improve</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5.8799999999999998E-2</v>
      </c>
      <c r="E50" s="18"/>
      <c r="F50" s="18"/>
      <c r="G50" s="18"/>
      <c r="H50" s="18"/>
      <c r="I50" s="18"/>
      <c r="J50" s="18"/>
    </row>
    <row r="51" spans="1:10" ht="11.25" customHeight="1" x14ac:dyDescent="0.2">
      <c r="A51" s="14"/>
      <c r="B51" s="37" t="s">
        <v>451</v>
      </c>
      <c r="C51" s="50">
        <f>VLOOKUP(A3,Data!A:CN,72,FALSE)</f>
        <v>5.2600000000000001E-2</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1.5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Meets or exceeds current state target</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0.30430000000000001</v>
      </c>
      <c r="E58" s="18"/>
      <c r="F58" s="18"/>
      <c r="G58" s="18"/>
      <c r="H58" s="18"/>
      <c r="I58" s="18"/>
      <c r="J58" s="18"/>
    </row>
    <row r="59" spans="1:10" ht="11.25" customHeight="1" x14ac:dyDescent="0.2">
      <c r="A59" s="14"/>
      <c r="B59" s="37" t="s">
        <v>451</v>
      </c>
      <c r="C59" s="50">
        <f>VLOOKUP(A3,Data!A:CN,75,FALSE)</f>
        <v>0.26669999999999999</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and did not improve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5.8799999999999998E-2</v>
      </c>
      <c r="E66" s="18"/>
      <c r="F66" s="18"/>
      <c r="G66" s="18"/>
      <c r="H66" s="18"/>
      <c r="I66" s="18"/>
      <c r="J66" s="18"/>
    </row>
    <row r="67" spans="1:10" ht="11.25" customHeight="1" x14ac:dyDescent="0.2">
      <c r="A67" s="14"/>
      <c r="B67" s="37" t="s">
        <v>451</v>
      </c>
      <c r="C67" s="50">
        <f>VLOOKUP(A3,Data!A:CN,78,FALSE)</f>
        <v>0</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2</v>
      </c>
      <c r="C70" s="73" t="str">
        <f>IF(B70=0,"Does not meet prior year’s state performance and did not improve",
IF(B70=1,"Does not meet prior year’s state performance but improved since last year",
IF(B70=2,"Meets or exceeds current year’s state performance",
IF(B70=3,"Meets or exceeds current state target",""))))</f>
        <v>Meets or exceeds current year’s state performance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0.67449999999999999</v>
      </c>
      <c r="E74" s="18"/>
      <c r="F74" s="18"/>
      <c r="G74" s="18"/>
      <c r="H74" s="18"/>
      <c r="I74" s="18"/>
      <c r="J74" s="18"/>
    </row>
    <row r="75" spans="1:10" ht="11.25" customHeight="1" x14ac:dyDescent="0.2">
      <c r="A75" s="14"/>
      <c r="B75" s="37" t="s">
        <v>451</v>
      </c>
      <c r="C75" s="50">
        <f>VLOOKUP(A3,Data!A:CN,81,FALSE)</f>
        <v>0.64590000000000003</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2</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year’s state performance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0.1404</v>
      </c>
      <c r="E90" s="18"/>
      <c r="F90" s="18"/>
      <c r="G90" s="18"/>
      <c r="H90" s="18"/>
      <c r="I90" s="18"/>
      <c r="J90" s="18"/>
    </row>
    <row r="91" spans="1:10" ht="11.25" customHeight="1" x14ac:dyDescent="0.2">
      <c r="A91" s="14"/>
      <c r="B91" s="37" t="s">
        <v>451</v>
      </c>
      <c r="C91" s="50">
        <f>VLOOKUP(A3,Data!A:CN,87,FALSE)</f>
        <v>0.12330000000000001</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0</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and did not improve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0.3</v>
      </c>
      <c r="E98" s="18"/>
      <c r="F98" s="18"/>
      <c r="G98" s="18"/>
      <c r="H98" s="18"/>
      <c r="I98" s="18"/>
      <c r="J98" s="18"/>
    </row>
    <row r="99" spans="1:10" ht="11.25" customHeight="1" x14ac:dyDescent="0.2">
      <c r="A99" s="14"/>
      <c r="B99" s="37" t="s">
        <v>451</v>
      </c>
      <c r="C99" s="50">
        <f>VLOOKUP(A3,Data!A:CN,90,FALSE)</f>
        <v>0.182</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10</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18</v>
      </c>
      <c r="B104" s="79">
        <f>B101</f>
        <v>10</v>
      </c>
      <c r="C104" s="52">
        <f>VLOOKUP(A3,Data!A:CN,91,FALSE) + 1</f>
        <v>2</v>
      </c>
      <c r="D104" s="79">
        <f>SUM(A104:C104)</f>
        <v>30</v>
      </c>
      <c r="E104" s="52">
        <f>VLOOKUP(A3,Data!A:CN,92,FALSE)</f>
        <v>40</v>
      </c>
      <c r="F104" s="28">
        <f>D104/E104</f>
        <v>0.75</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b/h4xrlMfS3X0lZGvDzRMG4nvrFGpnUcVIl0HCyNTrp4FMcIDk33cXhSDzG17xJP5suLA6AkzV1M9itsYgg/iQ==" saltValue="MdhkzuYx7lQhao59J1tDcQ=="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2024-05-21T12:06:59Z</dcterms:modified>
</cp:coreProperties>
</file>