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charts/style47.xml" ContentType="application/vnd.ms-office.chartstyle+xml"/>
  <Override PartName="/xl/charts/colors47.xml" ContentType="application/vnd.ms-office.chartcolorstyle+xml"/>
  <Override PartName="/xl/charts/chart48.xml" ContentType="application/vnd.openxmlformats-officedocument.drawingml.chart+xml"/>
  <Override PartName="/xl/charts/style48.xml" ContentType="application/vnd.ms-office.chartstyle+xml"/>
  <Override PartName="/xl/charts/colors48.xml" ContentType="application/vnd.ms-office.chartcolorstyle+xml"/>
  <Override PartName="/xl/charts/chart49.xml" ContentType="application/vnd.openxmlformats-officedocument.drawingml.chart+xml"/>
  <Override PartName="/xl/charts/style49.xml" ContentType="application/vnd.ms-office.chartstyle+xml"/>
  <Override PartName="/xl/charts/colors49.xml" ContentType="application/vnd.ms-office.chartcolorstyle+xml"/>
  <Override PartName="/xl/charts/chart50.xml" ContentType="application/vnd.openxmlformats-officedocument.drawingml.chart+xml"/>
  <Override PartName="/xl/charts/style50.xml" ContentType="application/vnd.ms-office.chartstyle+xml"/>
  <Override PartName="/xl/charts/colors50.xml" ContentType="application/vnd.ms-office.chartcolorstyle+xml"/>
  <Override PartName="/xl/charts/chart51.xml" ContentType="application/vnd.openxmlformats-officedocument.drawingml.chart+xml"/>
  <Override PartName="/xl/charts/style51.xml" ContentType="application/vnd.ms-office.chartstyle+xml"/>
  <Override PartName="/xl/charts/colors51.xml" ContentType="application/vnd.ms-office.chartcolorstyle+xml"/>
  <Override PartName="/xl/charts/chart52.xml" ContentType="application/vnd.openxmlformats-officedocument.drawingml.chart+xml"/>
  <Override PartName="/xl/charts/style52.xml" ContentType="application/vnd.ms-office.chartstyle+xml"/>
  <Override PartName="/xl/charts/colors52.xml" ContentType="application/vnd.ms-office.chartcolorstyle+xml"/>
  <Override PartName="/xl/charts/chart53.xml" ContentType="application/vnd.openxmlformats-officedocument.drawingml.chart+xml"/>
  <Override PartName="/xl/charts/style53.xml" ContentType="application/vnd.ms-office.chartstyle+xml"/>
  <Override PartName="/xl/charts/colors53.xml" ContentType="application/vnd.ms-office.chartcolorstyle+xml"/>
  <Override PartName="/xl/charts/chart54.xml" ContentType="application/vnd.openxmlformats-officedocument.drawingml.chart+xml"/>
  <Override PartName="/xl/charts/style54.xml" ContentType="application/vnd.ms-office.chartstyle+xml"/>
  <Override PartName="/xl/charts/colors54.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531"/>
  <workbookPr codeName="ThisWorkbook" defaultThemeVersion="166925"/>
  <mc:AlternateContent xmlns:mc="http://schemas.openxmlformats.org/markup-compatibility/2006">
    <mc:Choice Requires="x15">
      <x15ac:absPath xmlns:x15ac="http://schemas.microsoft.com/office/spreadsheetml/2010/11/ac" url="C:\Users\aaroman\Desktop\FY22ProfDet for Web\"/>
    </mc:Choice>
  </mc:AlternateContent>
  <xr:revisionPtr revIDLastSave="0" documentId="8_{49D0C0A2-5CED-4B66-BE79-729B28A47790}" xr6:coauthVersionLast="47" xr6:coauthVersionMax="47" xr10:uidLastSave="{00000000-0000-0000-0000-000000000000}"/>
  <workbookProtection workbookAlgorithmName="SHA-512" workbookHashValue="c5yUwpLg6t9RSV9x2BST1SxC9BlRqE3rhqIl421//SDYDLeFRF4u8ikMIQG8ZeucCbMj298mAc9/a9NhfxtzCQ==" workbookSaltValue="EJu/4/2ntthUVn5ERfrkqg==" workbookSpinCount="100000" lockStructure="1"/>
  <bookViews>
    <workbookView xWindow="14400" yWindow="0" windowWidth="14400" windowHeight="15600" tabRatio="834" firstSheet="1" activeTab="1" xr2:uid="{00000000-000D-0000-FFFF-FFFF00000000}"/>
  </bookViews>
  <sheets>
    <sheet name="Information" sheetId="11" state="hidden" r:id="rId1"/>
    <sheet name="Profile" sheetId="6" r:id="rId2"/>
    <sheet name="Determination" sheetId="8" r:id="rId3"/>
    <sheet name="Data" sheetId="10" state="hidden" r:id="rId4"/>
  </sheets>
  <externalReferences>
    <externalReference r:id="rId5"/>
  </externalReferences>
  <definedNames>
    <definedName name="_2020">[1]COMBINED!$B$536:$Q$1075</definedName>
    <definedName name="_2021">[1]COMBINED!$B$1076:$Q$1602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0" i="8" l="1"/>
  <c r="C70" i="8" s="1"/>
  <c r="B10" i="8"/>
  <c r="C10" i="8" s="1"/>
  <c r="B12" i="8"/>
  <c r="C12" i="8" s="1"/>
  <c r="B14" i="8"/>
  <c r="C14" i="8" s="1"/>
  <c r="B16" i="8"/>
  <c r="C16" i="8" s="1"/>
  <c r="B18" i="8"/>
  <c r="C18" i="8" s="1"/>
  <c r="B20" i="8"/>
  <c r="C20" i="8" s="1"/>
  <c r="B22" i="8"/>
  <c r="C22" i="8" s="1"/>
  <c r="B24" i="8"/>
  <c r="C24" i="8" s="1"/>
  <c r="B26" i="8"/>
  <c r="C26" i="8" s="1"/>
  <c r="B30" i="8"/>
  <c r="C30" i="8" s="1"/>
  <c r="B38" i="8"/>
  <c r="C38" i="8" s="1"/>
  <c r="B46" i="8"/>
  <c r="C46" i="8" s="1"/>
  <c r="B54" i="8"/>
  <c r="C54" i="8" s="1"/>
  <c r="B62" i="8"/>
  <c r="C62" i="8" s="1"/>
  <c r="B78" i="8"/>
  <c r="C78" i="8" s="1"/>
  <c r="B86" i="8"/>
  <c r="C86" i="8" s="1"/>
  <c r="B94" i="8"/>
  <c r="C94" i="8" s="1"/>
  <c r="C104" i="8"/>
  <c r="E104" i="8"/>
  <c r="C99" i="8"/>
  <c r="C98" i="8"/>
  <c r="C91" i="8"/>
  <c r="C90" i="8"/>
  <c r="C83" i="8"/>
  <c r="C82" i="8"/>
  <c r="C75" i="8"/>
  <c r="C74" i="8"/>
  <c r="C67" i="8"/>
  <c r="C66" i="8"/>
  <c r="C59" i="8"/>
  <c r="C58" i="8"/>
  <c r="C51" i="8"/>
  <c r="C50" i="8"/>
  <c r="C43" i="8"/>
  <c r="C42" i="8"/>
  <c r="C35" i="8"/>
  <c r="C34" i="8"/>
  <c r="G179" i="6"/>
  <c r="I179" i="6" s="1"/>
  <c r="G175" i="6"/>
  <c r="I175" i="6" s="1"/>
  <c r="G171" i="6"/>
  <c r="I171" i="6" s="1"/>
  <c r="G166" i="6"/>
  <c r="I166" i="6" s="1"/>
  <c r="G162" i="6"/>
  <c r="I162" i="6" s="1"/>
  <c r="G157" i="6"/>
  <c r="I157" i="6" s="1"/>
  <c r="G153" i="6"/>
  <c r="I153" i="6" s="1"/>
  <c r="G148" i="6"/>
  <c r="I148" i="6" s="1"/>
  <c r="G144" i="6"/>
  <c r="I144" i="6" s="1"/>
  <c r="G140" i="6"/>
  <c r="I140" i="6" s="1"/>
  <c r="G136" i="6"/>
  <c r="I136" i="6" s="1"/>
  <c r="G132" i="6"/>
  <c r="I132" i="6" s="1"/>
  <c r="G128" i="6"/>
  <c r="I128" i="6" s="1"/>
  <c r="G124" i="6"/>
  <c r="I124" i="6" s="1"/>
  <c r="G120" i="6"/>
  <c r="I120" i="6" s="1"/>
  <c r="G115" i="6"/>
  <c r="I115" i="6" s="1"/>
  <c r="G112" i="6"/>
  <c r="I112" i="6" s="1"/>
  <c r="G109" i="6"/>
  <c r="I109" i="6" s="1"/>
  <c r="G105" i="6"/>
  <c r="I105" i="6" s="1"/>
  <c r="G102" i="6"/>
  <c r="I102" i="6" s="1"/>
  <c r="G99" i="6"/>
  <c r="I99" i="6" s="1"/>
  <c r="G95" i="6"/>
  <c r="I95" i="6" s="1"/>
  <c r="G92" i="6"/>
  <c r="I92" i="6" s="1"/>
  <c r="G88" i="6"/>
  <c r="I88" i="6" s="1"/>
  <c r="G85" i="6"/>
  <c r="I85" i="6" s="1"/>
  <c r="G82" i="6"/>
  <c r="I82" i="6" s="1"/>
  <c r="G79" i="6"/>
  <c r="I79" i="6" s="1"/>
  <c r="G76" i="6"/>
  <c r="I76" i="6" s="1"/>
  <c r="G73" i="6"/>
  <c r="I73" i="6" s="1"/>
  <c r="G70" i="6"/>
  <c r="I70" i="6" s="1"/>
  <c r="G67" i="6"/>
  <c r="I67" i="6" s="1"/>
  <c r="G64" i="6"/>
  <c r="I64" i="6" s="1"/>
  <c r="G61" i="6"/>
  <c r="I61" i="6" s="1"/>
  <c r="G58" i="6"/>
  <c r="I58" i="6" s="1"/>
  <c r="G55" i="6"/>
  <c r="I55" i="6" s="1"/>
  <c r="G52" i="6"/>
  <c r="I52" i="6" s="1"/>
  <c r="G49" i="6"/>
  <c r="I49" i="6" s="1"/>
  <c r="G46" i="6"/>
  <c r="I46" i="6" s="1"/>
  <c r="G43" i="6"/>
  <c r="I43" i="6" s="1"/>
  <c r="G40" i="6"/>
  <c r="I40" i="6" s="1"/>
  <c r="G37" i="6"/>
  <c r="I37" i="6" s="1"/>
  <c r="G34" i="6"/>
  <c r="I34" i="6" s="1"/>
  <c r="G31" i="6"/>
  <c r="I31" i="6" s="1"/>
  <c r="G28" i="6"/>
  <c r="I28" i="6" s="1"/>
  <c r="G25" i="6"/>
  <c r="I25" i="6" s="1"/>
  <c r="G22" i="6"/>
  <c r="I22" i="6" s="1"/>
  <c r="G19" i="6"/>
  <c r="I19" i="6" s="1"/>
  <c r="G15" i="6"/>
  <c r="I15" i="6" s="1"/>
  <c r="G11" i="6"/>
  <c r="I11" i="6" s="1"/>
  <c r="I5" i="6"/>
  <c r="G5" i="6"/>
  <c r="A5" i="6"/>
  <c r="A4" i="6"/>
  <c r="D5" i="8"/>
  <c r="C5" i="8"/>
  <c r="A5" i="8"/>
  <c r="A4" i="8"/>
  <c r="B27" i="8" l="1"/>
  <c r="A104" i="8" s="1"/>
  <c r="B101" i="8"/>
  <c r="B104" i="8" s="1"/>
  <c r="D104" i="8" l="1"/>
  <c r="F104" i="8" s="1"/>
  <c r="G104" i="8" s="1"/>
</calcChain>
</file>

<file path=xl/sharedStrings.xml><?xml version="1.0" encoding="utf-8"?>
<sst xmlns="http://schemas.openxmlformats.org/spreadsheetml/2006/main" count="1777" uniqueCount="595">
  <si>
    <t>Score</t>
  </si>
  <si>
    <t>Status</t>
  </si>
  <si>
    <t>Compliance and Performance</t>
  </si>
  <si>
    <t>Performance Scoring</t>
  </si>
  <si>
    <t>CF1</t>
  </si>
  <si>
    <t>CF2</t>
  </si>
  <si>
    <t>CF3</t>
  </si>
  <si>
    <t>CF4</t>
  </si>
  <si>
    <t>PF1</t>
  </si>
  <si>
    <t>PF2</t>
  </si>
  <si>
    <t>PF3</t>
  </si>
  <si>
    <t>PF4</t>
  </si>
  <si>
    <t>PF5</t>
  </si>
  <si>
    <t>PF6</t>
  </si>
  <si>
    <t>PF7</t>
  </si>
  <si>
    <t>Total</t>
  </si>
  <si>
    <t xml:space="preserve">Primary Mailing Address </t>
  </si>
  <si>
    <t>Primary City</t>
  </si>
  <si>
    <t>Primary State</t>
  </si>
  <si>
    <t>Primary Zip</t>
  </si>
  <si>
    <t>Opt-In Bonus</t>
  </si>
  <si>
    <t>Abbeville</t>
  </si>
  <si>
    <t>Aiken</t>
  </si>
  <si>
    <t>Allendale</t>
  </si>
  <si>
    <t>Anderson 1</t>
  </si>
  <si>
    <t>Anderson 2</t>
  </si>
  <si>
    <t>Anderson 3</t>
  </si>
  <si>
    <t>Anderson 4</t>
  </si>
  <si>
    <t>Anderson 5</t>
  </si>
  <si>
    <t>Barnwell 45</t>
  </si>
  <si>
    <t>Beaufort</t>
  </si>
  <si>
    <t>Berkeley</t>
  </si>
  <si>
    <t>Calhoun</t>
  </si>
  <si>
    <t>Charleston</t>
  </si>
  <si>
    <t>Charter Erskine</t>
  </si>
  <si>
    <t>Cherokee</t>
  </si>
  <si>
    <t>Chester</t>
  </si>
  <si>
    <t>Chesterfield</t>
  </si>
  <si>
    <t>Colleton</t>
  </si>
  <si>
    <t>Darlington</t>
  </si>
  <si>
    <t>Dillon 3</t>
  </si>
  <si>
    <t>Dillon 4</t>
  </si>
  <si>
    <t>Dorchester 2</t>
  </si>
  <si>
    <t>Dorchester 4</t>
  </si>
  <si>
    <t>Edgefield</t>
  </si>
  <si>
    <t>Fairfield</t>
  </si>
  <si>
    <t>Florence 1</t>
  </si>
  <si>
    <t>Florence 2</t>
  </si>
  <si>
    <t>Florence 3</t>
  </si>
  <si>
    <t>Florence 5</t>
  </si>
  <si>
    <t>Georgetown</t>
  </si>
  <si>
    <t>Greenville</t>
  </si>
  <si>
    <t>Greenwood 50</t>
  </si>
  <si>
    <t>Greenwood 51</t>
  </si>
  <si>
    <t>Greenwood 52</t>
  </si>
  <si>
    <t>Horry</t>
  </si>
  <si>
    <t>Jasper</t>
  </si>
  <si>
    <t>Kershaw</t>
  </si>
  <si>
    <t>Lancaster</t>
  </si>
  <si>
    <t>Laurens 55</t>
  </si>
  <si>
    <t>Laurens 56</t>
  </si>
  <si>
    <t>Lee</t>
  </si>
  <si>
    <t>Lexington 1</t>
  </si>
  <si>
    <t>Lexington 2</t>
  </si>
  <si>
    <t>Lexington 3</t>
  </si>
  <si>
    <t>Lexington 4</t>
  </si>
  <si>
    <t>Lexington 5</t>
  </si>
  <si>
    <t>Marion</t>
  </si>
  <si>
    <t>Marlboro</t>
  </si>
  <si>
    <t>McCormick</t>
  </si>
  <si>
    <t>Newberry</t>
  </si>
  <si>
    <t>Oconee</t>
  </si>
  <si>
    <t>Orangeburg</t>
  </si>
  <si>
    <t>Palmetto Unified</t>
  </si>
  <si>
    <t>Pickens</t>
  </si>
  <si>
    <t>Richland 1</t>
  </si>
  <si>
    <t>Richland 2</t>
  </si>
  <si>
    <t>Saluda</t>
  </si>
  <si>
    <t>Spartanburg 1</t>
  </si>
  <si>
    <t>Spartanburg 2</t>
  </si>
  <si>
    <t>Spartanburg 3</t>
  </si>
  <si>
    <t>Spartanburg 4</t>
  </si>
  <si>
    <t>Spartanburg 5</t>
  </si>
  <si>
    <t>Spartanburg 6</t>
  </si>
  <si>
    <t>Spartanburg 7</t>
  </si>
  <si>
    <t>Sumter</t>
  </si>
  <si>
    <t>Union</t>
  </si>
  <si>
    <t>Williamsburg</t>
  </si>
  <si>
    <t>York 1</t>
  </si>
  <si>
    <t>York 2</t>
  </si>
  <si>
    <t>York 3</t>
  </si>
  <si>
    <t>York 4</t>
  </si>
  <si>
    <t>Determination</t>
  </si>
  <si>
    <t>Compliance Score</t>
  </si>
  <si>
    <t>Performance Score</t>
  </si>
  <si>
    <t>Indicator 3A - ELA 4GR</t>
  </si>
  <si>
    <t>Indicator 3A - ELA 8GR</t>
  </si>
  <si>
    <t>Indicator 3A - ELA HS</t>
  </si>
  <si>
    <t>Indicator 3A - Math 4GR</t>
  </si>
  <si>
    <t>Indicator 3A - Math 8GR</t>
  </si>
  <si>
    <t>Indicator 3A - Math HS</t>
  </si>
  <si>
    <t>Indicator 3B - ELA 4GR</t>
  </si>
  <si>
    <t>Indicator 3B - ELA 8GR</t>
  </si>
  <si>
    <t>Indicator 3B - ELA HS</t>
  </si>
  <si>
    <t>Indicator 3B - Math 4GR</t>
  </si>
  <si>
    <t>Indicator 3B - Math 8GR</t>
  </si>
  <si>
    <t>Indicator 3B - Math HS</t>
  </si>
  <si>
    <t>Indicator 3C - ELA 4GR</t>
  </si>
  <si>
    <t>Indicator 3C - ELA 8GR</t>
  </si>
  <si>
    <t>Indicator 3C - ELA HS</t>
  </si>
  <si>
    <t>Indicator 3C - Math 4GR</t>
  </si>
  <si>
    <t>Indicator 3C - Math 8GR</t>
  </si>
  <si>
    <t>Indicator 3C - Math HS</t>
  </si>
  <si>
    <t>Indicator 3D - ELA 4GR</t>
  </si>
  <si>
    <t>Indicator 3D - ELA 8GR</t>
  </si>
  <si>
    <t>Indicator 3D - ELA HS</t>
  </si>
  <si>
    <t>Indicator 3D - Math 4GR</t>
  </si>
  <si>
    <t>Indicator 3D - Math 8GR</t>
  </si>
  <si>
    <t>Indicator 3D - Math HS</t>
  </si>
  <si>
    <t>Indicator 5A</t>
  </si>
  <si>
    <t>Indicator 5B</t>
  </si>
  <si>
    <t>Indicator 5C</t>
  </si>
  <si>
    <t>Indicator 7 A1</t>
  </si>
  <si>
    <t>Indicator 7 A2</t>
  </si>
  <si>
    <t>Indicator 7 B1</t>
  </si>
  <si>
    <t>Indicator 7 B2</t>
  </si>
  <si>
    <t>Indicator 7 C1</t>
  </si>
  <si>
    <t>Indicator 7 C2</t>
  </si>
  <si>
    <t>Indicator 8</t>
  </si>
  <si>
    <t>Indicator 11</t>
  </si>
  <si>
    <t>Indicator 12</t>
  </si>
  <si>
    <t>Indicator 13</t>
  </si>
  <si>
    <t>Indicator 14 A</t>
  </si>
  <si>
    <t>Indicator 14 B</t>
  </si>
  <si>
    <t>Indicator 14 C</t>
  </si>
  <si>
    <t>Bamberg</t>
  </si>
  <si>
    <t>Districts</t>
  </si>
  <si>
    <t>&gt;=</t>
  </si>
  <si>
    <t>&lt;=</t>
  </si>
  <si>
    <t>=</t>
  </si>
  <si>
    <t>Notes</t>
  </si>
  <si>
    <t>State</t>
  </si>
  <si>
    <t>CF5</t>
  </si>
  <si>
    <t>Indicator 4A</t>
  </si>
  <si>
    <t>Indicator 9</t>
  </si>
  <si>
    <t>Indicator 10</t>
  </si>
  <si>
    <t>Indicator 1</t>
  </si>
  <si>
    <t>Indicator 2</t>
  </si>
  <si>
    <t>Indicator 4B</t>
  </si>
  <si>
    <t>&gt;= Target</t>
  </si>
  <si>
    <t>&lt;= Target</t>
  </si>
  <si>
    <t>Total Possible Score</t>
  </si>
  <si>
    <t>Total
Score</t>
  </si>
  <si>
    <t>Target</t>
  </si>
  <si>
    <t>NA - No students reported although possible, blanks, LEA excluded, no testing data available, or not possible/population not served</t>
  </si>
  <si>
    <t>Performance Factor 1 - Graduation Rate</t>
  </si>
  <si>
    <t>CF6</t>
  </si>
  <si>
    <t>CF7</t>
  </si>
  <si>
    <t>Indicators</t>
  </si>
  <si>
    <t>Indicator 3</t>
  </si>
  <si>
    <t>Indicator 4</t>
  </si>
  <si>
    <t>Indicator 5</t>
  </si>
  <si>
    <t>Indicator 6</t>
  </si>
  <si>
    <t>Indicator 7</t>
  </si>
  <si>
    <t>Indicator 14</t>
  </si>
  <si>
    <t>Indicator 1: Graduation</t>
  </si>
  <si>
    <t>Percent of youth with IEPs graduating with a high school diploma</t>
  </si>
  <si>
    <t>Indicator 2: Dropout</t>
  </si>
  <si>
    <t>Percent of youth with IEPs dropping out of high school</t>
  </si>
  <si>
    <t>Indicator 3A, ELA 4th Grade</t>
  </si>
  <si>
    <t>Participation rate of children with IEPs in a 4th grade setting for ELA</t>
  </si>
  <si>
    <t>Indicator 3A, ELA 8th Grade</t>
  </si>
  <si>
    <t>Participation rate of children with IEPs in an 8th grade setting for ELA</t>
  </si>
  <si>
    <t>Indicator 3A, ELA HS</t>
  </si>
  <si>
    <t>Participation rate of children with IEPs in a High School setting for ELA</t>
  </si>
  <si>
    <t>Indicator 3A, Math 4th Grade</t>
  </si>
  <si>
    <t>Participation rate of children with IEPs in a 4th grade setting for Math</t>
  </si>
  <si>
    <t>Indicator 3A, Math 8th Grade</t>
  </si>
  <si>
    <t>Participation rate of children with IEPs in an 8th grade setting for Math</t>
  </si>
  <si>
    <t>Indicator 3A, HS Math</t>
  </si>
  <si>
    <t>Participation rate of children with IEPs in a High School setting for Math</t>
  </si>
  <si>
    <t>Indicator 3B, ELA 4th Grade</t>
  </si>
  <si>
    <t>Profiency rate of children with IEPs in a 4th grade setting against grade level academic standards for ELA</t>
  </si>
  <si>
    <t>Indicator 3B, ELA 8th Grade</t>
  </si>
  <si>
    <t>Profiency rate of children with IEPs in an 8th grade setting against grade level academic standards for ELA</t>
  </si>
  <si>
    <t>Indicator 3B, ELA HS</t>
  </si>
  <si>
    <t>Profiency rate of children with IEPs in a High School setting against grade level academic standards for ELA</t>
  </si>
  <si>
    <t>Indicator 3B, Math 4th Grade</t>
  </si>
  <si>
    <t>Profiency rate of children with IEPs in a 4th grade setting against grade level academic standards for Math</t>
  </si>
  <si>
    <t>Indicator 3B, Math 8th Grade</t>
  </si>
  <si>
    <t>Profiency rate of children with IEPs in a 8th grade setting against grade level academic standards for Math</t>
  </si>
  <si>
    <t>Indicator 3B, Math HS</t>
  </si>
  <si>
    <t>Profiency rate of children with IEPs in High School setting against grade level academic standards for Math</t>
  </si>
  <si>
    <t>Indicator 3C, ELA 4th Grade</t>
  </si>
  <si>
    <t>Profiency rate of children with IEPs in a 4th grade setting against alternate academic standards for ELA</t>
  </si>
  <si>
    <t>Indicator 3C, ELA 8th Grade</t>
  </si>
  <si>
    <t>Profiency rate of children with IEPs in an 8th grade setting against alternate academic standards for ELA</t>
  </si>
  <si>
    <t>Indicator 3C, ELA HS</t>
  </si>
  <si>
    <t>Profiency rate of children with IEPs in a High School setting against alternate academic standards for ELA</t>
  </si>
  <si>
    <t>Indicator 3C, Math 4th Grade</t>
  </si>
  <si>
    <t>Profiency rate of children with IEPs in a 4th grade setting against alternate academic standards for Math</t>
  </si>
  <si>
    <t>Indicator 3C, Math 8th Grade</t>
  </si>
  <si>
    <t>Profiency rate of children with IEPs in a 8th grade setting against alternate academic standards for Math</t>
  </si>
  <si>
    <t>Indicator 3C, Math HS</t>
  </si>
  <si>
    <t>Profiency rate of children with IEPs in a High School setting against alternate academic standards for Math</t>
  </si>
  <si>
    <t>Indicator 3D, ELA 4th Grade</t>
  </si>
  <si>
    <t>Indicator 3D, ELA 8th Grade</t>
  </si>
  <si>
    <t>Indicator 3D, ELA HS</t>
  </si>
  <si>
    <t>Indicator 3D, Math 4th Grade</t>
  </si>
  <si>
    <t>Indicator 3D, Math 8th Grade</t>
  </si>
  <si>
    <t>Indicator 3D, Math HS</t>
  </si>
  <si>
    <t>Indicator 4A: Suspensions</t>
  </si>
  <si>
    <t>Significant discrepancy in long-term expulsions of students with IEPs (Yes or No)</t>
  </si>
  <si>
    <t>Indicator 4B: Expulsions</t>
  </si>
  <si>
    <t>Significant discrepancy in long-term expulsions of students with IEPs by race/ethnicitiy (Yes or No)</t>
  </si>
  <si>
    <t>Indicator 5A: Least Restrictive Environment (LRE)</t>
  </si>
  <si>
    <t>Percent of children with IEPs inside the general education class 80% or more of the day</t>
  </si>
  <si>
    <t>Indicator 5B: Least Restrictive Environment (LRE)</t>
  </si>
  <si>
    <t>Percent of children with IEPs inside the general education class less than 40% of the day</t>
  </si>
  <si>
    <t>Indicator 5C: Least Restrictive Environment (LRE)</t>
  </si>
  <si>
    <t>Percent of children with IEPs in separate schools, residential facilities, or homebound/hospital placements</t>
  </si>
  <si>
    <t>Indicator 7A, Statement 1: Preschool Outcomes</t>
  </si>
  <si>
    <t>Of those children who entered the program below age expectations in Outcome A, what was the percent who substantially increased their rate</t>
  </si>
  <si>
    <t>of growth by the time they turned 6 years of age or exited the program?</t>
  </si>
  <si>
    <t>Indicator 7A, Statement 2: Preschool Outcomes</t>
  </si>
  <si>
    <t>What was the percent of children who were functioning within age expectations in Outcome A, by the time they turned 6 years of age or exited</t>
  </si>
  <si>
    <t xml:space="preserve"> the program?</t>
  </si>
  <si>
    <t>Indicator 7B, Statement 1: Preschool Outcomes</t>
  </si>
  <si>
    <t>Of those children who entered the program below age expectations in Outcome B, what was the percent who substantially increased their rate</t>
  </si>
  <si>
    <t>Indicator 7B, Statement 2: Preschool Outcomes</t>
  </si>
  <si>
    <t>What was the percent of children who were functioning within age expectations in Outcome B, by the time they turned 6 years of age or exited</t>
  </si>
  <si>
    <t>the program?</t>
  </si>
  <si>
    <t>Indicator 7C, Statement 1: Preschool Outcomes</t>
  </si>
  <si>
    <t>Of those children who entered the program below age expectations in Outcome C, what was the percent who substantially increased their rate</t>
  </si>
  <si>
    <t>Indicator 7C, Statement 2: Preschool Outcomes</t>
  </si>
  <si>
    <t>What was the percent of children who were functioning within age expectations in Outcome C, by the time they turned 6 years of age or exited</t>
  </si>
  <si>
    <r>
      <rPr>
        <b/>
        <sz val="7"/>
        <rFont val="Lucida Sans"/>
        <family val="2"/>
      </rPr>
      <t>Indicator 8: Parent Involvement</t>
    </r>
    <r>
      <rPr>
        <sz val="7"/>
        <rFont val="Lucida Sans"/>
        <family val="2"/>
      </rPr>
      <t xml:space="preserve">
</t>
    </r>
  </si>
  <si>
    <t>Percent of parents with a child receiving special education services reporting the school facilitated parent involvement</t>
  </si>
  <si>
    <t>Indicator 9: Disproportionate Representation</t>
  </si>
  <si>
    <t>Did the LEA have disproportionate representation of racial and ethnic groups in special education? (Yes or No)</t>
  </si>
  <si>
    <t>Indicator 10: Disproportionate Representation, Disability Category</t>
  </si>
  <si>
    <t>Did the LEA have disproportionate representation of racial and ethnic groups within a specific disability category that was the result of</t>
  </si>
  <si>
    <t>inappropriate identification? (Yes or No)</t>
  </si>
  <si>
    <t>Indicator 11: Evaluation Timelines</t>
  </si>
  <si>
    <t>Percent of children who were evaluated within 60 days of receiving parental consent for initial evaluation</t>
  </si>
  <si>
    <t>Indicator 12: Preschool Transition</t>
  </si>
  <si>
    <t>Percent of children referred to Part C prior to age 3, who were found eligible for Part B, and who had an IEP developed and implemented</t>
  </si>
  <si>
    <t>prior to their third birthdays</t>
  </si>
  <si>
    <t>Indicator 13: Secondary Transition</t>
  </si>
  <si>
    <t>District compliance in having IEPs include appropriate measurable postsecondary goals (youth with IEPs aged 16 and above)</t>
  </si>
  <si>
    <t>Indicator 14A: Post-School Outcomes</t>
  </si>
  <si>
    <t>Percent of youth no longer in secondary school, had IEPs in effect at the time they left school, and were enrolled in higher education</t>
  </si>
  <si>
    <t>within one year of leaving high school</t>
  </si>
  <si>
    <t>Indicator 14B: Post-School Outcomes</t>
  </si>
  <si>
    <t>Percent of youth no longer in secondary school, had IEPs in effect at the time they left school, and were enrolled in higher education or</t>
  </si>
  <si>
    <t>competitively employed within one year of leaving high school</t>
  </si>
  <si>
    <t>Indicator 14C: Post-School Outcomes</t>
  </si>
  <si>
    <t>in some other postsecondary education or training; or competitively employed or in some other employment within one year of leaving high school</t>
  </si>
  <si>
    <t>LEA Profile Information</t>
  </si>
  <si>
    <t>LEA Determination Information</t>
  </si>
  <si>
    <t>Hampton</t>
  </si>
  <si>
    <t>SC Department of Juvenile Justice</t>
  </si>
  <si>
    <t>SC Governor's School for Science and Mathematics</t>
  </si>
  <si>
    <t>SC Public Charter</t>
  </si>
  <si>
    <t>SC Governor's School for Agriculture at John de la Howe</t>
  </si>
  <si>
    <t>LEA 21-22</t>
  </si>
  <si>
    <t>PF1 21-22</t>
  </si>
  <si>
    <t>PF2 21-22</t>
  </si>
  <si>
    <t>PF3 21-22</t>
  </si>
  <si>
    <t>PF4 21-22</t>
  </si>
  <si>
    <t>PF5 21-22</t>
  </si>
  <si>
    <t>PF6 21-22</t>
  </si>
  <si>
    <t>PF7 21-22</t>
  </si>
  <si>
    <t>aaaTarget</t>
  </si>
  <si>
    <t>aaState</t>
  </si>
  <si>
    <t>SC Governor's School For The Arts and Humanities</t>
  </si>
  <si>
    <t>Total %</t>
  </si>
  <si>
    <t>CF8</t>
  </si>
  <si>
    <t>CF9</t>
  </si>
  <si>
    <t>Compliance Scoring</t>
  </si>
  <si>
    <t>Compliance Factor 1 - Data</t>
  </si>
  <si>
    <t>Compliance Factor 2 - Finance</t>
  </si>
  <si>
    <t>Compliance Factor 3 - Post-Secondary Planning and Services (Indicator 13)</t>
  </si>
  <si>
    <t>Compliance Factor 4 - Timely Corrections of Non-Compliance</t>
  </si>
  <si>
    <t>Compliance Factor 5 - 60 Day Timeline (Indicator 11)</t>
  </si>
  <si>
    <t>Compliance Factor 6 - C to B Transition (Indicator 12)</t>
  </si>
  <si>
    <t>Compliance Factor 7 - SWD Suspension Rate &gt; 10 Days by Race/Ethnicity (Indicator 4b)</t>
  </si>
  <si>
    <t>Compliance Factor 8 - Disproportionate Representation (Indicator 9)</t>
  </si>
  <si>
    <t>Compliance Factor 9 - Disproportionate Representation by Race/Ethnicity (Indicator 10)</t>
  </si>
  <si>
    <t>Performance Factor 2 - ELA 4th Grade</t>
  </si>
  <si>
    <t>Performance Factor 3 - ELA 8th Grade</t>
  </si>
  <si>
    <t>Performance Factor 4 - Math 4th Grade</t>
  </si>
  <si>
    <t>Performance Factor 5 - Math 8th Grade</t>
  </si>
  <si>
    <t>Performance Factor 6 - School Age LRE</t>
  </si>
  <si>
    <t>Performance Factor 7 - Early Childhood</t>
  </si>
  <si>
    <t>Performance Factor 8 - SWD Suspensions</t>
  </si>
  <si>
    <t>Performance Factor 9 - Career Readiness</t>
  </si>
  <si>
    <t>Numerator</t>
  </si>
  <si>
    <t>Denominator</t>
  </si>
  <si>
    <t>Graduated w High School Diploma</t>
  </si>
  <si>
    <t>Graduated with a regular HS Diploma, Received a Certificate/SC HS Credential, Reached Maximum Age, Dropped Out</t>
  </si>
  <si>
    <t>Increase from the target</t>
  </si>
  <si>
    <t>Decrease from the target</t>
  </si>
  <si>
    <t>total # of students aged 5 who are enrolled in kindergarten and aged 6 through 21 with IEPs</t>
  </si>
  <si>
    <t># of children with Out of School Suspension</t>
  </si>
  <si>
    <t>Total # of children on ages 3 - 21 with IEPs</t>
  </si>
  <si>
    <t># of children are Career Readiness</t>
  </si>
  <si>
    <t>Factor</t>
  </si>
  <si>
    <r>
      <t xml:space="preserve">Total # of children 
</t>
    </r>
    <r>
      <rPr>
        <b/>
        <sz val="8"/>
        <color rgb="FFFF0000"/>
        <rFont val="Calibri"/>
        <family val="2"/>
        <scheme val="minor"/>
      </rPr>
      <t>1.</t>
    </r>
    <r>
      <rPr>
        <sz val="8"/>
        <color theme="1"/>
        <rFont val="Calibri"/>
        <family val="2"/>
        <scheme val="minor"/>
      </rPr>
      <t xml:space="preserve"> Is a CTE completer and earns a national or state industry credential as determined by the business community; or, 
</t>
    </r>
    <r>
      <rPr>
        <b/>
        <sz val="8"/>
        <color rgb="FFFF0000"/>
        <rFont val="Calibri"/>
        <family val="2"/>
        <scheme val="minor"/>
      </rPr>
      <t xml:space="preserve">2. </t>
    </r>
    <r>
      <rPr>
        <sz val="8"/>
        <color theme="1"/>
        <rFont val="Calibri"/>
        <family val="2"/>
        <scheme val="minor"/>
      </rPr>
      <t xml:space="preserve">Earns a Silver, Gold or Platinum National Career Readiness Certificate on the state-approved career readiness assessment; or 
</t>
    </r>
    <r>
      <rPr>
        <b/>
        <sz val="8"/>
        <color rgb="FFFF0000"/>
        <rFont val="Calibri"/>
        <family val="2"/>
        <scheme val="minor"/>
      </rPr>
      <t xml:space="preserve">3. </t>
    </r>
    <r>
      <rPr>
        <sz val="8"/>
        <color theme="1"/>
        <rFont val="Calibri"/>
        <family val="2"/>
        <scheme val="minor"/>
      </rPr>
      <t xml:space="preserve">Earns a scale score of 31 or higher on the ASVAB; or 
</t>
    </r>
    <r>
      <rPr>
        <b/>
        <sz val="8"/>
        <color rgb="FFFF0000"/>
        <rFont val="Calibri"/>
        <family val="2"/>
        <scheme val="minor"/>
      </rPr>
      <t xml:space="preserve">4. </t>
    </r>
    <r>
      <rPr>
        <sz val="8"/>
        <color theme="1"/>
        <rFont val="Calibri"/>
        <family val="2"/>
        <scheme val="minor"/>
      </rPr>
      <t xml:space="preserve">Successfully completes a state-approved work-based learning program and 
</t>
    </r>
    <r>
      <rPr>
        <b/>
        <sz val="8"/>
        <color rgb="FFFF0000"/>
        <rFont val="Calibri"/>
        <family val="2"/>
        <scheme val="minor"/>
      </rPr>
      <t xml:space="preserve">5. </t>
    </r>
    <r>
      <rPr>
        <sz val="8"/>
        <color theme="1"/>
        <rFont val="Calibri"/>
        <family val="2"/>
        <scheme val="minor"/>
      </rPr>
      <t>SC High School Employability Credential</t>
    </r>
  </si>
  <si>
    <t># of children with IEPs aged 5 who are enrolled in kindergarten and aged 6 through 21 served inside Regular Class and activities 80% or more of the day</t>
  </si>
  <si>
    <t>Total # of children ages 3, 4, and 5 not in Kindergarten with entry and exit scores served at least 180 days</t>
  </si>
  <si>
    <r>
      <rPr>
        <b/>
        <sz val="8"/>
        <color rgb="FFFF0000"/>
        <rFont val="Calibri"/>
        <family val="2"/>
        <scheme val="minor"/>
      </rPr>
      <t>2</t>
    </r>
    <r>
      <rPr>
        <sz val="8"/>
        <rFont val="Calibri"/>
        <family val="2"/>
        <scheme val="minor"/>
      </rPr>
      <t xml:space="preserve"> = no findings of non-compliance
</t>
    </r>
    <r>
      <rPr>
        <b/>
        <sz val="8"/>
        <color rgb="FFFF0000"/>
        <rFont val="Calibri"/>
        <family val="2"/>
        <scheme val="minor"/>
      </rPr>
      <t>1</t>
    </r>
    <r>
      <rPr>
        <sz val="8"/>
        <rFont val="Calibri"/>
        <family val="2"/>
        <scheme val="minor"/>
      </rPr>
      <t xml:space="preserve"> = findings of non-compliance in the current year
</t>
    </r>
    <r>
      <rPr>
        <b/>
        <sz val="8"/>
        <color rgb="FFFF0000"/>
        <rFont val="Calibri"/>
        <family val="2"/>
        <scheme val="minor"/>
      </rPr>
      <t>0</t>
    </r>
    <r>
      <rPr>
        <sz val="8"/>
        <rFont val="Calibri"/>
        <family val="2"/>
        <scheme val="minor"/>
      </rPr>
      <t xml:space="preserve"> = 2 or more consecutive years of findings of non-compliance (current year and previous year(s))</t>
    </r>
  </si>
  <si>
    <r>
      <rPr>
        <b/>
        <sz val="8"/>
        <color rgb="FFFF0000"/>
        <rFont val="Calibri"/>
        <family val="2"/>
        <scheme val="minor"/>
      </rPr>
      <t>2</t>
    </r>
    <r>
      <rPr>
        <sz val="8"/>
        <rFont val="Calibri"/>
        <family val="2"/>
        <scheme val="minor"/>
      </rPr>
      <t xml:space="preserve"> = no findings of noncompliance or all findings of noncompliance are corrected within one calendar year
</t>
    </r>
    <r>
      <rPr>
        <b/>
        <sz val="8"/>
        <color rgb="FFFF0000"/>
        <rFont val="Calibri"/>
        <family val="2"/>
        <scheme val="minor"/>
      </rPr>
      <t>1</t>
    </r>
    <r>
      <rPr>
        <sz val="8"/>
        <rFont val="Calibri"/>
        <family val="2"/>
        <scheme val="minor"/>
      </rPr>
      <t xml:space="preserve"> = any areas of noncompliance that go over the one-year timeline
</t>
    </r>
    <r>
      <rPr>
        <b/>
        <sz val="8"/>
        <color rgb="FFFF0000"/>
        <rFont val="Calibri"/>
        <family val="2"/>
        <scheme val="minor"/>
      </rPr>
      <t>0</t>
    </r>
    <r>
      <rPr>
        <sz val="8"/>
        <rFont val="Calibri"/>
        <family val="2"/>
        <scheme val="minor"/>
      </rPr>
      <t xml:space="preserve"> = any area of noncompliance that goes over two years for corrections</t>
    </r>
  </si>
  <si>
    <t>Compliance</t>
  </si>
  <si>
    <t>Performance</t>
  </si>
  <si>
    <r>
      <rPr>
        <b/>
        <sz val="8"/>
        <color theme="1"/>
        <rFont val="Calibri"/>
        <family val="2"/>
        <scheme val="minor"/>
      </rPr>
      <t xml:space="preserve">Compliance Factor 1: </t>
    </r>
    <r>
      <rPr>
        <sz val="8"/>
        <color theme="1"/>
        <rFont val="Calibri"/>
        <family val="2"/>
        <scheme val="minor"/>
      </rPr>
      <t xml:space="preserve">
Data</t>
    </r>
  </si>
  <si>
    <r>
      <rPr>
        <b/>
        <sz val="8"/>
        <color theme="1"/>
        <rFont val="Calibri"/>
        <family val="2"/>
        <scheme val="minor"/>
      </rPr>
      <t xml:space="preserve">Compliance Factor 2: </t>
    </r>
    <r>
      <rPr>
        <sz val="8"/>
        <color theme="1"/>
        <rFont val="Calibri"/>
        <family val="2"/>
        <scheme val="minor"/>
      </rPr>
      <t xml:space="preserve">
Finance</t>
    </r>
  </si>
  <si>
    <r>
      <rPr>
        <b/>
        <sz val="8"/>
        <color theme="1"/>
        <rFont val="Calibri"/>
        <family val="2"/>
        <scheme val="minor"/>
      </rPr>
      <t xml:space="preserve">Compliance Factor 3: </t>
    </r>
    <r>
      <rPr>
        <sz val="8"/>
        <color theme="1"/>
        <rFont val="Calibri"/>
        <family val="2"/>
        <scheme val="minor"/>
      </rPr>
      <t xml:space="preserve">
Post-Secondary Planning &amp; Services (Indicator 13)</t>
    </r>
  </si>
  <si>
    <r>
      <rPr>
        <b/>
        <sz val="8"/>
        <color theme="1"/>
        <rFont val="Calibri"/>
        <family val="2"/>
        <scheme val="minor"/>
      </rPr>
      <t xml:space="preserve">Compliance Factor 4: </t>
    </r>
    <r>
      <rPr>
        <sz val="8"/>
        <color theme="1"/>
        <rFont val="Calibri"/>
        <family val="2"/>
        <scheme val="minor"/>
      </rPr>
      <t xml:space="preserve">
Timely Corrections of Non-Compliance</t>
    </r>
  </si>
  <si>
    <r>
      <rPr>
        <b/>
        <sz val="8"/>
        <color theme="1"/>
        <rFont val="Calibri"/>
        <family val="2"/>
        <scheme val="minor"/>
      </rPr>
      <t xml:space="preserve">Compliance Factor 5: </t>
    </r>
    <r>
      <rPr>
        <sz val="8"/>
        <color theme="1"/>
        <rFont val="Calibri"/>
        <family val="2"/>
        <scheme val="minor"/>
      </rPr>
      <t xml:space="preserve">
60 Day Timeline (Indicator 11)</t>
    </r>
  </si>
  <si>
    <r>
      <rPr>
        <b/>
        <sz val="8"/>
        <color theme="1"/>
        <rFont val="Calibri"/>
        <family val="2"/>
        <scheme val="minor"/>
      </rPr>
      <t xml:space="preserve">Compliance Factor 6: </t>
    </r>
    <r>
      <rPr>
        <sz val="8"/>
        <color theme="1"/>
        <rFont val="Calibri"/>
        <family val="2"/>
        <scheme val="minor"/>
      </rPr>
      <t xml:space="preserve">
C to B Transition (Indicator 12)</t>
    </r>
  </si>
  <si>
    <r>
      <rPr>
        <b/>
        <sz val="8"/>
        <color theme="1"/>
        <rFont val="Calibri"/>
        <family val="2"/>
        <scheme val="minor"/>
      </rPr>
      <t xml:space="preserve">Performance Factor 1: </t>
    </r>
    <r>
      <rPr>
        <sz val="8"/>
        <color theme="1"/>
        <rFont val="Calibri"/>
        <family val="2"/>
        <scheme val="minor"/>
      </rPr>
      <t xml:space="preserve">
Graduation Rate</t>
    </r>
  </si>
  <si>
    <r>
      <rPr>
        <b/>
        <sz val="8"/>
        <color theme="1"/>
        <rFont val="Calibri"/>
        <family val="2"/>
        <scheme val="minor"/>
      </rPr>
      <t xml:space="preserve">Performance Factor 2: </t>
    </r>
    <r>
      <rPr>
        <sz val="8"/>
        <color theme="1"/>
        <rFont val="Calibri"/>
        <family val="2"/>
        <scheme val="minor"/>
      </rPr>
      <t xml:space="preserve">
ELA Assessment (3B - 4th grade)</t>
    </r>
  </si>
  <si>
    <r>
      <rPr>
        <b/>
        <sz val="8"/>
        <color theme="1"/>
        <rFont val="Calibri"/>
        <family val="2"/>
        <scheme val="minor"/>
      </rPr>
      <t xml:space="preserve">Performance Factor 3: </t>
    </r>
    <r>
      <rPr>
        <sz val="8"/>
        <color theme="1"/>
        <rFont val="Calibri"/>
        <family val="2"/>
        <scheme val="minor"/>
      </rPr>
      <t xml:space="preserve">
ELA Assessment (3B - 8th grade)</t>
    </r>
  </si>
  <si>
    <r>
      <rPr>
        <b/>
        <sz val="8"/>
        <color theme="1"/>
        <rFont val="Calibri"/>
        <family val="2"/>
        <scheme val="minor"/>
      </rPr>
      <t xml:space="preserve">Performance Factor 4: </t>
    </r>
    <r>
      <rPr>
        <sz val="8"/>
        <color theme="1"/>
        <rFont val="Calibri"/>
        <family val="2"/>
        <scheme val="minor"/>
      </rPr>
      <t xml:space="preserve">
Math Assessment (3B - 4th grade)</t>
    </r>
  </si>
  <si>
    <r>
      <rPr>
        <b/>
        <sz val="8"/>
        <color theme="1"/>
        <rFont val="Calibri"/>
        <family val="2"/>
        <scheme val="minor"/>
      </rPr>
      <t xml:space="preserve">Performance Factor 5: </t>
    </r>
    <r>
      <rPr>
        <sz val="8"/>
        <color theme="1"/>
        <rFont val="Calibri"/>
        <family val="2"/>
        <scheme val="minor"/>
      </rPr>
      <t xml:space="preserve">
Math Assessment (3B - 8th grade)</t>
    </r>
  </si>
  <si>
    <r>
      <rPr>
        <b/>
        <sz val="8"/>
        <color theme="1"/>
        <rFont val="Calibri"/>
        <family val="2"/>
        <scheme val="minor"/>
      </rPr>
      <t xml:space="preserve">Performance Factor 6: </t>
    </r>
    <r>
      <rPr>
        <sz val="8"/>
        <color theme="1"/>
        <rFont val="Calibri"/>
        <family val="2"/>
        <scheme val="minor"/>
      </rPr>
      <t xml:space="preserve">
School Aged LRE</t>
    </r>
  </si>
  <si>
    <r>
      <rPr>
        <b/>
        <sz val="8"/>
        <color theme="1"/>
        <rFont val="Calibri"/>
        <family val="2"/>
        <scheme val="minor"/>
      </rPr>
      <t xml:space="preserve">Performance Factor 7: </t>
    </r>
    <r>
      <rPr>
        <sz val="8"/>
        <color theme="1"/>
        <rFont val="Calibri"/>
        <family val="2"/>
        <scheme val="minor"/>
      </rPr>
      <t xml:space="preserve">
Early Childhood LRE</t>
    </r>
  </si>
  <si>
    <r>
      <rPr>
        <b/>
        <sz val="8"/>
        <color theme="1"/>
        <rFont val="Calibri"/>
        <family val="2"/>
        <scheme val="minor"/>
      </rPr>
      <t xml:space="preserve">Performance Factor 8: </t>
    </r>
    <r>
      <rPr>
        <sz val="8"/>
        <color theme="1"/>
        <rFont val="Calibri"/>
        <family val="2"/>
        <scheme val="minor"/>
      </rPr>
      <t xml:space="preserve">
SWD Suspensions</t>
    </r>
  </si>
  <si>
    <r>
      <rPr>
        <b/>
        <sz val="8"/>
        <color theme="1"/>
        <rFont val="Calibri"/>
        <family val="2"/>
        <scheme val="minor"/>
      </rPr>
      <t xml:space="preserve">Performance Factor 9: </t>
    </r>
    <r>
      <rPr>
        <sz val="8"/>
        <color theme="1"/>
        <rFont val="Calibri"/>
        <family val="2"/>
        <scheme val="minor"/>
      </rPr>
      <t xml:space="preserve">
Career Readiness</t>
    </r>
  </si>
  <si>
    <t>Barnwell 48</t>
  </si>
  <si>
    <t>Clarendon</t>
  </si>
  <si>
    <t>Limestone Charter</t>
  </si>
  <si>
    <t>SC School of Deaf and Blind</t>
  </si>
  <si>
    <t>PF8</t>
  </si>
  <si>
    <t>PF8 21-22</t>
  </si>
  <si>
    <t>PF9</t>
  </si>
  <si>
    <t>PF1 22-23</t>
  </si>
  <si>
    <t>PF2 22-23</t>
  </si>
  <si>
    <t>PF3 22-23</t>
  </si>
  <si>
    <t>PF4 22-23</t>
  </si>
  <si>
    <t>PF5 22-23</t>
  </si>
  <si>
    <t>PF6 22-23</t>
  </si>
  <si>
    <t>PF7 22-23</t>
  </si>
  <si>
    <t>PF8 22-23</t>
  </si>
  <si>
    <t>PF9 22-23</t>
  </si>
  <si>
    <t>PF9 7 21-22</t>
  </si>
  <si>
    <t>Yes</t>
  </si>
  <si>
    <t>No</t>
  </si>
  <si>
    <t>1919 Blanding St</t>
  </si>
  <si>
    <t>Columbia</t>
  </si>
  <si>
    <t>SC</t>
  </si>
  <si>
    <t>400 Greenville St</t>
  </si>
  <si>
    <t>1000 Brookhaven Drive</t>
  </si>
  <si>
    <t>Williamston</t>
  </si>
  <si>
    <t>Honea Path</t>
  </si>
  <si>
    <t>Iva</t>
  </si>
  <si>
    <t>Pendleton</t>
  </si>
  <si>
    <t>400 Pearman Dairy Road</t>
  </si>
  <si>
    <t>Anderson</t>
  </si>
  <si>
    <t>770 Hagood Avenue</t>
  </si>
  <si>
    <t>Barnwell</t>
  </si>
  <si>
    <t>Gaffney</t>
  </si>
  <si>
    <t>509 District Office Drive</t>
  </si>
  <si>
    <t>Walterboro</t>
  </si>
  <si>
    <t>205 King Street</t>
  </si>
  <si>
    <t>Latta</t>
  </si>
  <si>
    <t>Dillon</t>
  </si>
  <si>
    <t>Summerville</t>
  </si>
  <si>
    <t>Winnsboro</t>
  </si>
  <si>
    <t>2121 South Pamplico Highway</t>
  </si>
  <si>
    <t>Pamplico</t>
  </si>
  <si>
    <t>Florence</t>
  </si>
  <si>
    <t>Johnsonville</t>
  </si>
  <si>
    <t>2018 Church Street</t>
  </si>
  <si>
    <t>Greenwood</t>
  </si>
  <si>
    <t>56 South Greenwood Avenue</t>
  </si>
  <si>
    <t>Ware Shoals</t>
  </si>
  <si>
    <t>605 Johnston Road</t>
  </si>
  <si>
    <t xml:space="preserve">372 Pine Street East </t>
  </si>
  <si>
    <t>Varnville</t>
  </si>
  <si>
    <t>Conway</t>
  </si>
  <si>
    <t>Ridgeland</t>
  </si>
  <si>
    <t>Camden</t>
  </si>
  <si>
    <t>300 South Catawba Street</t>
  </si>
  <si>
    <t>301 Hillcrest Drive</t>
  </si>
  <si>
    <t>Laurens</t>
  </si>
  <si>
    <t>Clinton</t>
  </si>
  <si>
    <t>Bishopville</t>
  </si>
  <si>
    <t>Lexington</t>
  </si>
  <si>
    <t>West Columbia</t>
  </si>
  <si>
    <t>Batesburg-Leesville</t>
  </si>
  <si>
    <t>607 East Fifth Street</t>
  </si>
  <si>
    <t>Swansea</t>
  </si>
  <si>
    <t>1020 Dutch Fork Road</t>
  </si>
  <si>
    <t>Irmo</t>
  </si>
  <si>
    <t>719 North Main Street</t>
  </si>
  <si>
    <t>Bennettsville</t>
  </si>
  <si>
    <t>414 South Pine Street</t>
  </si>
  <si>
    <t>Walhalla</t>
  </si>
  <si>
    <t>102 Founder's Court</t>
  </si>
  <si>
    <t>Easley</t>
  </si>
  <si>
    <t>124 Risdon Way</t>
  </si>
  <si>
    <t>15 University Street</t>
  </si>
  <si>
    <t>1824 Barnwell Street</t>
  </si>
  <si>
    <t>Campobello</t>
  </si>
  <si>
    <t>Chesnee</t>
  </si>
  <si>
    <t>Glendale</t>
  </si>
  <si>
    <t>118 McEdco Road</t>
  </si>
  <si>
    <t>Woodruff</t>
  </si>
  <si>
    <t>Duncan</t>
  </si>
  <si>
    <t>1390 Cavalier Way</t>
  </si>
  <si>
    <t>Roebuck</t>
  </si>
  <si>
    <t>Spartanburg</t>
  </si>
  <si>
    <t>500 North Academy Street</t>
  </si>
  <si>
    <t>Kingstree</t>
  </si>
  <si>
    <t>York</t>
  </si>
  <si>
    <t>Clover</t>
  </si>
  <si>
    <t>386 East Black Street</t>
  </si>
  <si>
    <t>Rock Hill</t>
  </si>
  <si>
    <t>2233 Deerfield Drive</t>
  </si>
  <si>
    <t>Fort Mill</t>
  </si>
  <si>
    <t>NA</t>
  </si>
  <si>
    <t>62 S Holly Avenue</t>
  </si>
  <si>
    <t>Denmark</t>
  </si>
  <si>
    <t>12255 Main Street</t>
  </si>
  <si>
    <t>Williston</t>
  </si>
  <si>
    <t>P.O. Box 1252</t>
  </si>
  <si>
    <t>Manning</t>
  </si>
  <si>
    <t>6923 North Trenholm Road, Suite 133</t>
  </si>
  <si>
    <t>Indicator 6A</t>
  </si>
  <si>
    <t>Indicator 6B</t>
  </si>
  <si>
    <t>Indicator 6C</t>
  </si>
  <si>
    <t>Indicator 6A: Preschool Least Restrictive Environment (LRE)</t>
  </si>
  <si>
    <t>Percent of children attending a regular early childhood program</t>
  </si>
  <si>
    <t>Indicator 6B: Preschool Least Restrictive Environment (LRE)</t>
  </si>
  <si>
    <t>Percent of children attending a separate special education class, separate school, or residential facility</t>
  </si>
  <si>
    <t>Indicator 6C: Preschool Least Restrictive Environment (LRE)</t>
  </si>
  <si>
    <t>Percent of children attending educational classes at home</t>
  </si>
  <si>
    <t>2022-2023 Special Education Determination</t>
  </si>
  <si>
    <t>2022-2023 Special Education Profile</t>
  </si>
  <si>
    <t>Sum of SWD Number Proficient (Regular and Alternate Assessment)</t>
  </si>
  <si>
    <t>Sum of SWD Number Tested (Regular and Alternate Assessment)</t>
  </si>
  <si>
    <t>The Office of Special Education Programs (OSEP) requires states to publicly report how the Local Education Agency (LEA) compares (profiles) to the state’s State Performance Plan (SPP)/Annual Performance Report.  The data used are from the 2022-23 reporting year for all indicators except Indicators 1, 2, and 4 which use 2021-22 lag data. Data include the LEA’s results on Indicators 1-14 on the SPP. LEA indicator results are compared to the state target. There are no points or levels. There are simply results on the indicators. The profile provides stakeholders with information about the LEA on the requirements of IDEA.
In this document, you will find your LEA Data Profile (Indicators 1-14) for the 2022-23 reporting year. A score of “0” will automatically result in Targeted Assistance in the area of deficiency.</t>
  </si>
  <si>
    <t>The LEA determinations are required by OSEP and do not include all indicators. The determinations use of indicators are 1) required by OSEP to be included and 2) identified by the Office of Special Education Services (OSES) as the most influential to outcomes. Results are grouped into two factors - Compliance Factors (CF) and Performance Factors (PF).
The State will publish district determinations annually. The OSEP requires the OSES to make a “determination” or rank the LEA on a specific level that determines assistance or Technical Assistance (TA) for the LEA. OSES uses the determinations to inform the LEA’s of their tier level.
In this document, you will find your LEA Determination for the 2022-23 reporting year.
The Office of Special Education Programs (OSEP) requires each State Education Agency (SEA) to consider the following information in annual Local Education Agency (LEA) determinations: performance on specific Part B State Performance Plan (SPP) compliance indicators (4B, 9, 10, 11, 12, and 13), valid and reliable data, correction of identified noncompliance, and other relevant data available to the state that reflects on LEA implementation of the IDEA. For South Carolina, the factors for LEA determinations are grouped into two categories – Compliance (CF) and Performance (PF).
Pursuant to the IDEA, each LEA determination will indicate a level of assistance required for the LEA: 
•	Meets the requirements and purposes of IDEA (Tier 1); 
•	Needs assistance in implementing the requirements of IDEA (Tier 2); 
•	Needs intervention in implementing the requirements of IDEA (Tier 3); or 
•	Needs substantial intervention in implementing the requirements of IDEA (Tier 4).
This year, LEAs received two versions of the LEA Annual Determinations, one based on the system that has been in place for several years and one based on the modified system that was discussed with LEAs in May and June. The tier/technical assistance designation for each LEA is based on the version that yields the highest result for the LEA.  Requirements for the designated tiers will be forthcoming.</t>
  </si>
  <si>
    <t>Profiency rate gap of children with IEPs in a 4th grade setting against 2022-2023 grade level academic standards for ELA</t>
  </si>
  <si>
    <t>Profiency rate gap of children with IEPs in an 8th grade setting against 2022-2023 grade level academic standards for ELA</t>
  </si>
  <si>
    <t>Profiency rate gap of children with IEPs in a High School setting against 2022-2023 grade level academic standards for ELA</t>
  </si>
  <si>
    <t>Profiency rate gap of children with IEPs in a 4th grade setting against 2022-2023 grade level academic standards for Math</t>
  </si>
  <si>
    <t>Profiency rate gap of children with IEPs in an 8th grade setting against 2022-2023 grade level academic standards for Math</t>
  </si>
  <si>
    <t>Profiency rate gap of children with IEPs in High School setting against 2022-2023 grade level academic standards for Math</t>
  </si>
  <si>
    <t>LEA 22-23</t>
  </si>
  <si>
    <t>Bonus and/or Indicator 14</t>
  </si>
  <si>
    <r>
      <rPr>
        <b/>
        <sz val="8"/>
        <color theme="1"/>
        <rFont val="Calibri"/>
        <family val="2"/>
        <scheme val="minor"/>
      </rPr>
      <t xml:space="preserve">Compliance Factor 7: </t>
    </r>
    <r>
      <rPr>
        <sz val="8"/>
        <color theme="1"/>
        <rFont val="Calibri"/>
        <family val="2"/>
        <scheme val="minor"/>
      </rPr>
      <t xml:space="preserve">
SWD Suspension Rate &gt; 10 Days by Race/Ethnicity (Indicator 4B)</t>
    </r>
  </si>
  <si>
    <r>
      <rPr>
        <b/>
        <sz val="8"/>
        <color theme="1"/>
        <rFont val="Calibri"/>
        <family val="2"/>
        <scheme val="minor"/>
      </rPr>
      <t xml:space="preserve">Compliance Factor 8: </t>
    </r>
    <r>
      <rPr>
        <sz val="8"/>
        <color theme="1"/>
        <rFont val="Calibri"/>
        <family val="2"/>
        <scheme val="minor"/>
      </rPr>
      <t xml:space="preserve">
Disproportionate Representation (Indicators 9)</t>
    </r>
  </si>
  <si>
    <r>
      <rPr>
        <b/>
        <sz val="8"/>
        <color theme="1"/>
        <rFont val="Calibri"/>
        <family val="2"/>
        <scheme val="minor"/>
      </rPr>
      <t xml:space="preserve">Compliance Factor 9: </t>
    </r>
    <r>
      <rPr>
        <sz val="8"/>
        <color theme="1"/>
        <rFont val="Calibri"/>
        <family val="2"/>
        <scheme val="minor"/>
      </rPr>
      <t xml:space="preserve">
Disproportionate Representation by Race/Ethnicity and Disability (Indicators 10)</t>
    </r>
  </si>
  <si>
    <t>29620</t>
  </si>
  <si>
    <t>29803</t>
  </si>
  <si>
    <t>P.O. Box 458</t>
  </si>
  <si>
    <t>29810</t>
  </si>
  <si>
    <t>P.O. Box 99</t>
  </si>
  <si>
    <t>29697</t>
  </si>
  <si>
    <t>10990 Belton-Honea Path Highway</t>
  </si>
  <si>
    <t>29654</t>
  </si>
  <si>
    <t>P.O. Box 118</t>
  </si>
  <si>
    <t>29655</t>
  </si>
  <si>
    <t>P.O. Box 545</t>
  </si>
  <si>
    <t>29670</t>
  </si>
  <si>
    <t>29625</t>
  </si>
  <si>
    <t>29042</t>
  </si>
  <si>
    <t>29812</t>
  </si>
  <si>
    <t>29853</t>
  </si>
  <si>
    <t>P.O. Drawer 309</t>
  </si>
  <si>
    <t>29901</t>
  </si>
  <si>
    <t>P.O. Box 608</t>
  </si>
  <si>
    <t>Monks Corner</t>
  </si>
  <si>
    <t>29461</t>
  </si>
  <si>
    <t>P.O. Box 215</t>
  </si>
  <si>
    <t>St. Matthews</t>
  </si>
  <si>
    <t>29135</t>
  </si>
  <si>
    <t>75 Calhoun Street</t>
  </si>
  <si>
    <t>29401</t>
  </si>
  <si>
    <t>1201 Main Street, Suite 300</t>
  </si>
  <si>
    <t>29201</t>
  </si>
  <si>
    <t>P.O. Box 460</t>
  </si>
  <si>
    <t>29342</t>
  </si>
  <si>
    <t>29706</t>
  </si>
  <si>
    <t>401 West Boulevard</t>
  </si>
  <si>
    <t>29709</t>
  </si>
  <si>
    <t>29102</t>
  </si>
  <si>
    <t>500 Forest Circle</t>
  </si>
  <si>
    <t>29488</t>
  </si>
  <si>
    <t>P.O. Box 1117</t>
  </si>
  <si>
    <t>29540</t>
  </si>
  <si>
    <t>29565</t>
  </si>
  <si>
    <t>1738 Highway 301 North</t>
  </si>
  <si>
    <t>29536</t>
  </si>
  <si>
    <t>815 S. Main Street</t>
  </si>
  <si>
    <t>29483</t>
  </si>
  <si>
    <t>500 Ridge Street</t>
  </si>
  <si>
    <t>St. George</t>
  </si>
  <si>
    <t>29477</t>
  </si>
  <si>
    <t>P.O. Drawer 622</t>
  </si>
  <si>
    <t>29180</t>
  </si>
  <si>
    <t>319 South Irby Street</t>
  </si>
  <si>
    <t>29501</t>
  </si>
  <si>
    <t>29583</t>
  </si>
  <si>
    <t>P.O. Drawer 1389</t>
  </si>
  <si>
    <t>Lake City</t>
  </si>
  <si>
    <t>29560</t>
  </si>
  <si>
    <t>P.O. Box 98</t>
  </si>
  <si>
    <t>29555</t>
  </si>
  <si>
    <t>29440</t>
  </si>
  <si>
    <t>P.O. Box 2848</t>
  </si>
  <si>
    <t>29602</t>
  </si>
  <si>
    <t>P.O. Box 248</t>
  </si>
  <si>
    <t>29649</t>
  </si>
  <si>
    <t>29692</t>
  </si>
  <si>
    <t>Ninety Six</t>
  </si>
  <si>
    <t>29666</t>
  </si>
  <si>
    <t>29944</t>
  </si>
  <si>
    <t>P.O. Box 260005</t>
  </si>
  <si>
    <t>29528</t>
  </si>
  <si>
    <t>10942 North Jacob Smart Boulevard</t>
  </si>
  <si>
    <t>29936</t>
  </si>
  <si>
    <t>2029 West DeKalb Street</t>
  </si>
  <si>
    <t>29020</t>
  </si>
  <si>
    <t>29720</t>
  </si>
  <si>
    <t>29360</t>
  </si>
  <si>
    <t>100 Old Colony Road</t>
  </si>
  <si>
    <t>29325</t>
  </si>
  <si>
    <t>P.O. Box 507</t>
  </si>
  <si>
    <t>29010</t>
  </si>
  <si>
    <t>P.O. Box 1869</t>
  </si>
  <si>
    <t>29071</t>
  </si>
  <si>
    <t>715 Ninth Street</t>
  </si>
  <si>
    <t>29169</t>
  </si>
  <si>
    <t>338 West Columbia Avenue</t>
  </si>
  <si>
    <t>29006</t>
  </si>
  <si>
    <t>29160</t>
  </si>
  <si>
    <t>29063</t>
  </si>
  <si>
    <t>29206</t>
  </si>
  <si>
    <t>29571</t>
  </si>
  <si>
    <t>P.O. Box 947</t>
  </si>
  <si>
    <t>29512</t>
  </si>
  <si>
    <t>821 North Mine Street</t>
  </si>
  <si>
    <t>29835</t>
  </si>
  <si>
    <t>P.O. Box 718</t>
  </si>
  <si>
    <t>29108</t>
  </si>
  <si>
    <t>29691</t>
  </si>
  <si>
    <t>29118</t>
  </si>
  <si>
    <t>1735 Haviland Circle</t>
  </si>
  <si>
    <t>29210</t>
  </si>
  <si>
    <t>1348 Griffin Mill Road</t>
  </si>
  <si>
    <t>29640</t>
  </si>
  <si>
    <t>1616 Richland Street</t>
  </si>
  <si>
    <t>29223</t>
  </si>
  <si>
    <t>404 North Wise Road</t>
  </si>
  <si>
    <t>29138</t>
  </si>
  <si>
    <t>220 Executive Center Drive</t>
  </si>
  <si>
    <t>192 Gettys Road</t>
  </si>
  <si>
    <t>401 Railroad Avenue</t>
  </si>
  <si>
    <t xml:space="preserve">Hartsville </t>
  </si>
  <si>
    <t>29550</t>
  </si>
  <si>
    <t>29601</t>
  </si>
  <si>
    <t>355 Cedar Springs Road</t>
  </si>
  <si>
    <t>29302</t>
  </si>
  <si>
    <t>P.O. Box 218</t>
  </si>
  <si>
    <t>29322</t>
  </si>
  <si>
    <t>3231 Old Furnace Road</t>
  </si>
  <si>
    <t>29323</t>
  </si>
  <si>
    <t>P.O. Box 267</t>
  </si>
  <si>
    <t>29346</t>
  </si>
  <si>
    <t>29388</t>
  </si>
  <si>
    <t>P.O. Box 307</t>
  </si>
  <si>
    <t>29334</t>
  </si>
  <si>
    <t>29376</t>
  </si>
  <si>
    <t>P.O. Box 970</t>
  </si>
  <si>
    <t>29304</t>
  </si>
  <si>
    <t>P.O. Box 2039</t>
  </si>
  <si>
    <t>29151</t>
  </si>
  <si>
    <t>P.O. Box 907</t>
  </si>
  <si>
    <t>29379</t>
  </si>
  <si>
    <t>29556</t>
  </si>
  <si>
    <t>P.O. Box 770</t>
  </si>
  <si>
    <t>29745</t>
  </si>
  <si>
    <t>604 Bethel Street</t>
  </si>
  <si>
    <t>29710</t>
  </si>
  <si>
    <t>29730</t>
  </si>
  <si>
    <t>29715</t>
  </si>
  <si>
    <t>Needs Assistance</t>
  </si>
  <si>
    <t>Meets Requirement</t>
  </si>
  <si>
    <t>Needs Intervention</t>
  </si>
  <si>
    <t>Determinations</t>
  </si>
  <si>
    <t>Johnston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</si>
</sst>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000"/>
    <numFmt numFmtId="166" formatCode="0.0"/>
  </numFmts>
  <fonts count="28" x14ac:knownFonts="1">
    <font>
      <sz val="11"/>
      <color theme="1"/>
      <name val="Calibri"/>
      <family val="2"/>
      <scheme val="minor"/>
    </font>
    <font>
      <sz val="11"/>
      <color theme="1"/>
      <name val="Lucida Sans"/>
      <family val="2"/>
    </font>
    <font>
      <sz val="11"/>
      <name val="Lucida Sans"/>
      <family val="2"/>
    </font>
    <font>
      <sz val="8"/>
      <color theme="1"/>
      <name val="Lucida Sans"/>
      <family val="2"/>
    </font>
    <font>
      <sz val="14"/>
      <color theme="1"/>
      <name val="Lucida Sans"/>
      <family val="2"/>
    </font>
    <font>
      <sz val="12"/>
      <color theme="1"/>
      <name val="Lucida Sans"/>
      <family val="2"/>
    </font>
    <font>
      <sz val="9"/>
      <name val="Lucida Sans"/>
      <family val="2"/>
    </font>
    <font>
      <sz val="8"/>
      <color theme="1"/>
      <name val="Webdings"/>
      <family val="1"/>
      <charset val="2"/>
    </font>
    <font>
      <sz val="7"/>
      <name val="Lucida Sans"/>
      <family val="2"/>
    </font>
    <font>
      <sz val="14"/>
      <color theme="0"/>
      <name val="Lucida Sans"/>
      <family val="2"/>
    </font>
    <font>
      <sz val="12"/>
      <color theme="0"/>
      <name val="Lucida Sans"/>
      <family val="2"/>
    </font>
    <font>
      <b/>
      <sz val="8"/>
      <name val="Lucida Sans"/>
      <family val="2"/>
    </font>
    <font>
      <sz val="11"/>
      <name val="Calibri"/>
      <family val="2"/>
      <scheme val="minor"/>
    </font>
    <font>
      <sz val="14"/>
      <name val="Lucida Sans"/>
      <family val="2"/>
    </font>
    <font>
      <b/>
      <sz val="8"/>
      <color theme="1"/>
      <name val="Lucida Sans"/>
      <family val="2"/>
    </font>
    <font>
      <sz val="16"/>
      <name val="Calibri"/>
      <family val="2"/>
      <scheme val="minor"/>
    </font>
    <font>
      <sz val="11"/>
      <color theme="1"/>
      <name val="Calibri"/>
      <family val="2"/>
      <scheme val="minor"/>
    </font>
    <font>
      <sz val="8"/>
      <name val="Lucida Sans"/>
      <family val="2"/>
    </font>
    <font>
      <sz val="12"/>
      <name val="Lucida Sans"/>
      <family val="2"/>
    </font>
    <font>
      <b/>
      <sz val="7"/>
      <name val="Lucida Sans"/>
      <family val="2"/>
    </font>
    <font>
      <sz val="8"/>
      <color theme="4"/>
      <name val="Lucida Sans"/>
      <family val="2"/>
    </font>
    <font>
      <sz val="8"/>
      <color theme="5" tint="-0.499984740745262"/>
      <name val="Lucida Sans"/>
      <family val="2"/>
    </font>
    <font>
      <sz val="8"/>
      <name val="Calibri"/>
      <family val="2"/>
      <scheme val="minor"/>
    </font>
    <font>
      <b/>
      <sz val="8"/>
      <color theme="1"/>
      <name val="Calibri"/>
      <family val="2"/>
      <scheme val="minor"/>
    </font>
    <font>
      <b/>
      <sz val="8"/>
      <name val="Calibri"/>
      <family val="2"/>
      <scheme val="minor"/>
    </font>
    <font>
      <sz val="8"/>
      <color theme="1"/>
      <name val="Calibri"/>
      <family val="2"/>
      <scheme val="minor"/>
    </font>
    <font>
      <b/>
      <sz val="8"/>
      <color rgb="FFFF0000"/>
      <name val="Calibri"/>
      <family val="2"/>
      <scheme val="minor"/>
    </font>
    <font>
      <sz val="14"/>
      <color theme="1"/>
      <name val="Calibri"/>
      <family val="2"/>
      <scheme val="minor"/>
    </font>
  </fonts>
  <fills count="8">
    <fill>
      <patternFill patternType="none"/>
    </fill>
    <fill>
      <patternFill patternType="gray125"/>
    </fill>
    <fill>
      <patternFill patternType="solid">
        <fgColor theme="4" tint="-0.49998474074526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rgb="FFFFF2CC"/>
        <bgColor indexed="64"/>
      </patternFill>
    </fill>
    <fill>
      <patternFill patternType="solid">
        <fgColor theme="0" tint="-0.14999847407452621"/>
        <bgColor indexed="64"/>
      </patternFill>
    </fill>
    <fill>
      <patternFill patternType="solid">
        <fgColor theme="0" tint="-0.249977111117893"/>
        <bgColor indexed="64"/>
      </patternFill>
    </fill>
  </fills>
  <borders count="12">
    <border>
      <left/>
      <right/>
      <top/>
      <bottom/>
      <diagonal/>
    </border>
    <border>
      <left/>
      <right/>
      <top style="thin">
        <color theme="4" tint="-0.499984740745262"/>
      </top>
      <bottom/>
      <diagonal/>
    </border>
    <border>
      <left/>
      <right/>
      <top/>
      <bottom style="thin">
        <color theme="4" tint="-0.499984740745262"/>
      </bottom>
      <diagonal/>
    </border>
    <border>
      <left/>
      <right/>
      <top style="thin">
        <color indexed="64"/>
      </top>
      <bottom/>
      <diagonal/>
    </border>
    <border>
      <left/>
      <right/>
      <top/>
      <bottom style="thin">
        <color indexed="64"/>
      </bottom>
      <diagonal/>
    </border>
    <border>
      <left style="thick">
        <color auto="1"/>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8">
    <xf numFmtId="0" fontId="0" fillId="0" borderId="0"/>
    <xf numFmtId="0" fontId="16" fillId="0" borderId="0"/>
    <xf numFmtId="0" fontId="16" fillId="0" borderId="0"/>
    <xf numFmtId="9" fontId="16" fillId="0" borderId="0" applyFont="0" applyFill="0" applyBorder="0" applyAlignment="0" applyProtection="0"/>
    <xf numFmtId="9" fontId="16" fillId="0" borderId="0" applyFont="0" applyFill="0" applyBorder="0" applyAlignment="0" applyProtection="0"/>
    <xf numFmtId="0" fontId="16" fillId="0" borderId="0"/>
    <xf numFmtId="0" fontId="16" fillId="0" borderId="0"/>
    <xf numFmtId="0" fontId="16" fillId="0" borderId="0"/>
  </cellStyleXfs>
  <cellXfs count="134">
    <xf numFmtId="0" fontId="0" fillId="0" borderId="0" xfId="0"/>
    <xf numFmtId="0" fontId="4" fillId="0" borderId="0" xfId="0" applyFont="1" applyAlignment="1">
      <alignment vertical="center"/>
    </xf>
    <xf numFmtId="0" fontId="3" fillId="0" borderId="0" xfId="0" applyFont="1" applyAlignment="1">
      <alignment horizontal="right"/>
    </xf>
    <xf numFmtId="0" fontId="3" fillId="0" borderId="0" xfId="0" applyFont="1" applyAlignment="1">
      <alignment horizontal="center"/>
    </xf>
    <xf numFmtId="0" fontId="3" fillId="0" borderId="0" xfId="0" applyFont="1"/>
    <xf numFmtId="0" fontId="13" fillId="0" borderId="0" xfId="0" applyFont="1" applyAlignment="1">
      <alignment vertical="center"/>
    </xf>
    <xf numFmtId="0" fontId="3" fillId="0" borderId="0" xfId="0" applyFont="1" applyAlignment="1">
      <alignment horizontal="left" vertical="center"/>
    </xf>
    <xf numFmtId="0" fontId="3" fillId="0" borderId="0" xfId="0" applyFont="1" applyAlignment="1">
      <alignment horizontal="left"/>
    </xf>
    <xf numFmtId="0" fontId="5" fillId="0" borderId="0" xfId="0" applyFont="1" applyAlignment="1">
      <alignment vertical="center"/>
    </xf>
    <xf numFmtId="0" fontId="3" fillId="0" borderId="0" xfId="0" applyFont="1" applyAlignment="1">
      <alignment vertical="center"/>
    </xf>
    <xf numFmtId="0" fontId="8" fillId="4" borderId="0" xfId="0" applyFont="1" applyFill="1" applyAlignment="1">
      <alignment horizontal="center"/>
    </xf>
    <xf numFmtId="0" fontId="8" fillId="4" borderId="0" xfId="0" applyFont="1" applyFill="1" applyAlignment="1">
      <alignment horizontal="left"/>
    </xf>
    <xf numFmtId="49" fontId="8" fillId="4" borderId="0" xfId="0" applyNumberFormat="1" applyFont="1" applyFill="1" applyAlignment="1">
      <alignment horizontal="left"/>
    </xf>
    <xf numFmtId="49" fontId="8" fillId="4" borderId="0" xfId="0" applyNumberFormat="1" applyFont="1" applyFill="1" applyAlignment="1">
      <alignment horizontal="center"/>
    </xf>
    <xf numFmtId="0" fontId="8" fillId="4" borderId="0" xfId="0" applyFont="1" applyFill="1" applyAlignment="1">
      <alignment horizontal="center" vertical="center"/>
    </xf>
    <xf numFmtId="164" fontId="11" fillId="0" borderId="0" xfId="0" applyNumberFormat="1" applyFont="1" applyAlignment="1">
      <alignment vertical="center"/>
    </xf>
    <xf numFmtId="0" fontId="6" fillId="4" borderId="0" xfId="0" applyFont="1" applyFill="1" applyAlignment="1">
      <alignment horizontal="center"/>
    </xf>
    <xf numFmtId="164" fontId="11" fillId="0" borderId="0" xfId="0" applyNumberFormat="1" applyFont="1" applyAlignment="1">
      <alignment vertical="center" wrapText="1"/>
    </xf>
    <xf numFmtId="164" fontId="17" fillId="0" borderId="0" xfId="0" applyNumberFormat="1" applyFont="1" applyAlignment="1">
      <alignment vertical="center" wrapText="1"/>
    </xf>
    <xf numFmtId="0" fontId="1" fillId="3" borderId="0" xfId="0" applyFont="1" applyFill="1" applyAlignment="1">
      <alignment vertical="center"/>
    </xf>
    <xf numFmtId="0" fontId="7" fillId="0" borderId="0" xfId="0" applyFont="1" applyAlignment="1">
      <alignment vertical="center"/>
    </xf>
    <xf numFmtId="0" fontId="6" fillId="4" borderId="1" xfId="0" applyFont="1" applyFill="1" applyBorder="1" applyAlignment="1">
      <alignment horizontal="center" vertical="center"/>
    </xf>
    <xf numFmtId="0" fontId="8" fillId="4" borderId="1" xfId="0" applyFont="1" applyFill="1" applyBorder="1" applyAlignment="1">
      <alignment horizontal="left" vertical="center"/>
    </xf>
    <xf numFmtId="0" fontId="6" fillId="4" borderId="1" xfId="0" applyFont="1" applyFill="1" applyBorder="1" applyAlignment="1">
      <alignment horizontal="left" vertical="center"/>
    </xf>
    <xf numFmtId="0" fontId="9" fillId="2" borderId="0" xfId="0" applyFont="1" applyFill="1" applyAlignment="1">
      <alignment vertical="center"/>
    </xf>
    <xf numFmtId="0" fontId="10" fillId="2" borderId="0" xfId="0" applyFont="1" applyFill="1" applyAlignment="1">
      <alignment vertical="center"/>
    </xf>
    <xf numFmtId="0" fontId="2" fillId="3" borderId="0" xfId="0" applyFont="1" applyFill="1" applyAlignment="1">
      <alignment vertical="center"/>
    </xf>
    <xf numFmtId="49" fontId="9" fillId="2" borderId="0" xfId="0" applyNumberFormat="1" applyFont="1" applyFill="1" applyAlignment="1">
      <alignment horizontal="center" vertical="center"/>
    </xf>
    <xf numFmtId="10" fontId="14" fillId="0" borderId="0" xfId="0" applyNumberFormat="1" applyFont="1" applyAlignment="1">
      <alignment horizontal="center" vertical="top"/>
    </xf>
    <xf numFmtId="0" fontId="8" fillId="4" borderId="0" xfId="0" applyFont="1" applyFill="1" applyAlignment="1">
      <alignment horizontal="center" vertical="center" wrapText="1"/>
    </xf>
    <xf numFmtId="0" fontId="8" fillId="4" borderId="0" xfId="0" applyFont="1" applyFill="1" applyAlignment="1">
      <alignment horizontal="left" vertical="center" wrapText="1"/>
    </xf>
    <xf numFmtId="0" fontId="18" fillId="0" borderId="0" xfId="0" applyFont="1" applyAlignment="1">
      <alignment vertical="center"/>
    </xf>
    <xf numFmtId="0" fontId="10" fillId="2" borderId="0" xfId="0" applyFont="1" applyFill="1" applyAlignment="1">
      <alignment horizontal="left" vertical="center"/>
    </xf>
    <xf numFmtId="0" fontId="8" fillId="4" borderId="0" xfId="0" applyFont="1" applyFill="1" applyAlignment="1">
      <alignment horizontal="left" vertical="center"/>
    </xf>
    <xf numFmtId="0" fontId="0" fillId="0" borderId="0" xfId="0" applyAlignment="1">
      <alignment horizontal="left"/>
    </xf>
    <xf numFmtId="1" fontId="11" fillId="4" borderId="1" xfId="0" applyNumberFormat="1" applyFont="1" applyFill="1" applyBorder="1" applyAlignment="1">
      <alignment horizontal="center" vertical="center"/>
    </xf>
    <xf numFmtId="1" fontId="14" fillId="0" borderId="0" xfId="0" applyNumberFormat="1" applyFont="1" applyAlignment="1">
      <alignment horizontal="center" vertical="top"/>
    </xf>
    <xf numFmtId="2" fontId="17" fillId="0" borderId="0" xfId="0" applyNumberFormat="1" applyFont="1" applyAlignment="1">
      <alignment horizontal="right" vertical="center"/>
    </xf>
    <xf numFmtId="0" fontId="8" fillId="4" borderId="3" xfId="0" applyFont="1" applyFill="1" applyBorder="1" applyAlignment="1">
      <alignment horizontal="left"/>
    </xf>
    <xf numFmtId="0" fontId="6" fillId="4" borderId="3" xfId="0" applyFont="1" applyFill="1" applyBorder="1" applyAlignment="1">
      <alignment horizontal="center"/>
    </xf>
    <xf numFmtId="0" fontId="19" fillId="4" borderId="3" xfId="0" applyFont="1" applyFill="1" applyBorder="1" applyAlignment="1">
      <alignment horizontal="center"/>
    </xf>
    <xf numFmtId="0" fontId="19" fillId="4" borderId="3" xfId="0" applyFont="1" applyFill="1" applyBorder="1" applyAlignment="1">
      <alignment horizontal="left"/>
    </xf>
    <xf numFmtId="0" fontId="19" fillId="4" borderId="1" xfId="0" applyFont="1" applyFill="1" applyBorder="1" applyAlignment="1">
      <alignment horizontal="center" vertical="center"/>
    </xf>
    <xf numFmtId="0" fontId="9" fillId="0" borderId="0" xfId="0" applyFont="1" applyAlignment="1">
      <alignment vertical="center"/>
    </xf>
    <xf numFmtId="0" fontId="10" fillId="0" borderId="0" xfId="0" applyFont="1" applyAlignment="1">
      <alignment vertical="center"/>
    </xf>
    <xf numFmtId="9" fontId="8" fillId="0" borderId="0" xfId="0" applyNumberFormat="1" applyFont="1" applyAlignment="1">
      <alignment horizontal="center"/>
    </xf>
    <xf numFmtId="0" fontId="1" fillId="0" borderId="0" xfId="0" applyFont="1" applyAlignment="1">
      <alignment vertical="center"/>
    </xf>
    <xf numFmtId="0" fontId="8" fillId="0" borderId="0" xfId="0" applyFont="1" applyAlignment="1">
      <alignment horizontal="center" vertical="center" wrapText="1"/>
    </xf>
    <xf numFmtId="0" fontId="7" fillId="4" borderId="0" xfId="0" applyFont="1" applyFill="1" applyAlignment="1">
      <alignment vertical="center"/>
    </xf>
    <xf numFmtId="0" fontId="3" fillId="4" borderId="0" xfId="0" applyFont="1" applyFill="1"/>
    <xf numFmtId="10" fontId="8" fillId="0" borderId="0" xfId="0" applyNumberFormat="1" applyFont="1" applyAlignment="1">
      <alignment horizontal="right" vertical="center"/>
    </xf>
    <xf numFmtId="0" fontId="14" fillId="0" borderId="0" xfId="0" applyFont="1"/>
    <xf numFmtId="0" fontId="14" fillId="0" borderId="0" xfId="0" applyFont="1" applyAlignment="1">
      <alignment horizontal="center"/>
    </xf>
    <xf numFmtId="10" fontId="20" fillId="0" borderId="0" xfId="0" applyNumberFormat="1" applyFont="1" applyAlignment="1">
      <alignment horizontal="right" vertical="center"/>
    </xf>
    <xf numFmtId="10" fontId="20" fillId="0" borderId="0" xfId="0" applyNumberFormat="1" applyFont="1" applyAlignment="1">
      <alignment horizontal="left" vertical="center"/>
    </xf>
    <xf numFmtId="10" fontId="17" fillId="0" borderId="0" xfId="0" applyNumberFormat="1" applyFont="1" applyAlignment="1">
      <alignment horizontal="right" vertical="center"/>
    </xf>
    <xf numFmtId="0" fontId="17" fillId="0" borderId="0" xfId="0" applyFont="1" applyAlignment="1">
      <alignment horizontal="right" vertical="center"/>
    </xf>
    <xf numFmtId="0" fontId="19" fillId="4" borderId="3" xfId="0" applyFont="1" applyFill="1" applyBorder="1" applyAlignment="1">
      <alignment horizontal="left" vertical="center"/>
    </xf>
    <xf numFmtId="0" fontId="8" fillId="4" borderId="3" xfId="0" applyFont="1" applyFill="1" applyBorder="1" applyAlignment="1">
      <alignment horizontal="center"/>
    </xf>
    <xf numFmtId="49" fontId="8" fillId="4" borderId="3" xfId="0" applyNumberFormat="1" applyFont="1" applyFill="1" applyBorder="1" applyAlignment="1">
      <alignment horizontal="left"/>
    </xf>
    <xf numFmtId="49" fontId="8" fillId="4" borderId="3" xfId="0" applyNumberFormat="1" applyFont="1" applyFill="1" applyBorder="1" applyAlignment="1">
      <alignment horizontal="center"/>
    </xf>
    <xf numFmtId="0" fontId="8" fillId="4" borderId="3" xfId="0" applyFont="1" applyFill="1" applyBorder="1" applyAlignment="1">
      <alignment horizontal="center" vertical="center"/>
    </xf>
    <xf numFmtId="0" fontId="8" fillId="4" borderId="0" xfId="0" applyFont="1" applyFill="1" applyAlignment="1">
      <alignment vertical="center" wrapText="1"/>
    </xf>
    <xf numFmtId="0" fontId="8" fillId="4" borderId="0" xfId="0" applyFont="1" applyFill="1" applyAlignment="1">
      <alignment vertical="center"/>
    </xf>
    <xf numFmtId="0" fontId="19" fillId="4" borderId="0" xfId="0" applyFont="1" applyFill="1" applyAlignment="1">
      <alignment vertical="center"/>
    </xf>
    <xf numFmtId="164" fontId="11" fillId="0" borderId="4" xfId="0" applyNumberFormat="1" applyFont="1" applyBorder="1" applyAlignment="1">
      <alignment vertical="center"/>
    </xf>
    <xf numFmtId="164" fontId="11" fillId="0" borderId="2" xfId="0" applyNumberFormat="1" applyFont="1" applyBorder="1" applyAlignment="1">
      <alignment vertical="center"/>
    </xf>
    <xf numFmtId="0" fontId="3" fillId="0" borderId="0" xfId="0" applyFont="1" applyAlignment="1">
      <alignment horizontal="right" vertical="center"/>
    </xf>
    <xf numFmtId="10" fontId="21" fillId="0" borderId="0" xfId="0" applyNumberFormat="1" applyFont="1" applyAlignment="1">
      <alignment horizontal="left" vertical="center"/>
    </xf>
    <xf numFmtId="0" fontId="8" fillId="4" borderId="0" xfId="0" applyFont="1" applyFill="1" applyAlignment="1">
      <alignment horizontal="right" vertical="center"/>
    </xf>
    <xf numFmtId="0" fontId="3" fillId="0" borderId="4" xfId="0" applyFont="1" applyBorder="1" applyAlignment="1">
      <alignment horizontal="right" vertical="center"/>
    </xf>
    <xf numFmtId="0" fontId="19" fillId="4" borderId="0" xfId="0" applyFont="1" applyFill="1" applyAlignment="1">
      <alignment horizontal="left" vertical="center"/>
    </xf>
    <xf numFmtId="1" fontId="17" fillId="0" borderId="0" xfId="0" applyNumberFormat="1" applyFont="1" applyAlignment="1">
      <alignment horizontal="center" vertical="center"/>
    </xf>
    <xf numFmtId="164" fontId="17" fillId="0" borderId="0" xfId="0" applyNumberFormat="1" applyFont="1" applyAlignment="1">
      <alignment vertical="center"/>
    </xf>
    <xf numFmtId="1" fontId="17" fillId="0" borderId="4" xfId="0" applyNumberFormat="1" applyFont="1" applyBorder="1" applyAlignment="1">
      <alignment horizontal="center" vertical="center"/>
    </xf>
    <xf numFmtId="164" fontId="17" fillId="0" borderId="4" xfId="0" applyNumberFormat="1" applyFont="1" applyBorder="1" applyAlignment="1">
      <alignment vertical="center"/>
    </xf>
    <xf numFmtId="164" fontId="17" fillId="0" borderId="2" xfId="0" applyNumberFormat="1" applyFont="1" applyBorder="1" applyAlignment="1">
      <alignment vertical="center"/>
    </xf>
    <xf numFmtId="166" fontId="17" fillId="0" borderId="0" xfId="0" applyNumberFormat="1" applyFont="1" applyAlignment="1">
      <alignment horizontal="center" vertical="center"/>
    </xf>
    <xf numFmtId="166" fontId="11" fillId="4" borderId="1" xfId="0" applyNumberFormat="1" applyFont="1" applyFill="1" applyBorder="1" applyAlignment="1">
      <alignment horizontal="center" vertical="center"/>
    </xf>
    <xf numFmtId="166" fontId="14" fillId="0" borderId="0" xfId="0" applyNumberFormat="1" applyFont="1" applyAlignment="1">
      <alignment horizontal="center" vertical="top"/>
    </xf>
    <xf numFmtId="0" fontId="8" fillId="5" borderId="0" xfId="0" applyFont="1" applyFill="1" applyAlignment="1">
      <alignment horizontal="center" vertical="center"/>
    </xf>
    <xf numFmtId="0" fontId="12" fillId="0" borderId="0" xfId="0" applyFont="1" applyAlignment="1">
      <alignment wrapText="1"/>
    </xf>
    <xf numFmtId="0" fontId="15" fillId="0" borderId="0" xfId="0" applyFont="1" applyAlignment="1">
      <alignment wrapText="1"/>
    </xf>
    <xf numFmtId="0" fontId="22" fillId="0" borderId="0" xfId="0" applyFont="1"/>
    <xf numFmtId="0" fontId="15" fillId="0" borderId="0" xfId="0" applyFont="1" applyAlignment="1">
      <alignment vertical="center"/>
    </xf>
    <xf numFmtId="0" fontId="12" fillId="0" borderId="0" xfId="0" applyFont="1" applyAlignment="1">
      <alignment vertical="center"/>
    </xf>
    <xf numFmtId="0" fontId="22" fillId="0" borderId="0" xfId="0" applyFont="1" applyAlignment="1">
      <alignment vertical="center"/>
    </xf>
    <xf numFmtId="0" fontId="24" fillId="0" borderId="0" xfId="6" applyFont="1" applyAlignment="1">
      <alignment vertical="center"/>
    </xf>
    <xf numFmtId="0" fontId="22" fillId="0" borderId="0" xfId="6" applyFont="1" applyAlignment="1">
      <alignment vertical="center"/>
    </xf>
    <xf numFmtId="0" fontId="25" fillId="0" borderId="6" xfId="6" applyFont="1" applyBorder="1" applyAlignment="1">
      <alignment horizontal="left" vertical="center" wrapText="1"/>
    </xf>
    <xf numFmtId="0" fontId="25" fillId="0" borderId="6" xfId="6" applyFont="1" applyBorder="1" applyAlignment="1">
      <alignment horizontal="center" vertical="center" wrapText="1"/>
    </xf>
    <xf numFmtId="49" fontId="9" fillId="2" borderId="0" xfId="0" applyNumberFormat="1" applyFont="1" applyFill="1" applyAlignment="1">
      <alignment horizontal="left" vertical="center"/>
    </xf>
    <xf numFmtId="0" fontId="18" fillId="0" borderId="0" xfId="0" applyFont="1" applyAlignment="1" applyProtection="1">
      <alignment vertical="center"/>
      <protection locked="0"/>
    </xf>
    <xf numFmtId="0" fontId="12" fillId="0" borderId="0" xfId="0" applyFont="1" applyAlignment="1">
      <alignment horizontal="left" vertical="center" wrapText="1"/>
    </xf>
    <xf numFmtId="0" fontId="12" fillId="0" borderId="0" xfId="0" applyFont="1" applyAlignment="1">
      <alignment horizontal="center" vertical="center" wrapText="1"/>
    </xf>
    <xf numFmtId="1" fontId="12" fillId="0" borderId="0" xfId="0" applyNumberFormat="1" applyFont="1" applyAlignment="1">
      <alignment horizontal="center" vertical="center" wrapText="1"/>
    </xf>
    <xf numFmtId="0" fontId="0" fillId="0" borderId="0" xfId="0" applyAlignment="1">
      <alignment horizontal="center" vertical="center"/>
    </xf>
    <xf numFmtId="165" fontId="0" fillId="0" borderId="0" xfId="0" applyNumberFormat="1" applyAlignment="1">
      <alignment horizontal="center" vertical="center"/>
    </xf>
    <xf numFmtId="0" fontId="12" fillId="0" borderId="0" xfId="0" applyFont="1" applyAlignment="1">
      <alignment horizontal="right" vertical="center" wrapText="1"/>
    </xf>
    <xf numFmtId="0" fontId="12" fillId="0" borderId="0" xfId="0" applyFont="1"/>
    <xf numFmtId="0" fontId="12" fillId="0" borderId="0" xfId="0" applyFont="1" applyAlignment="1">
      <alignment horizontal="left"/>
    </xf>
    <xf numFmtId="0" fontId="12" fillId="0" borderId="0" xfId="0" applyFont="1" applyAlignment="1">
      <alignment horizontal="right"/>
    </xf>
    <xf numFmtId="1" fontId="0" fillId="0" borderId="0" xfId="0" applyNumberFormat="1" applyAlignment="1">
      <alignment horizontal="center" vertical="center"/>
    </xf>
    <xf numFmtId="1" fontId="12" fillId="0" borderId="0" xfId="0" applyNumberFormat="1" applyFont="1" applyAlignment="1">
      <alignment horizontal="center" vertical="center"/>
    </xf>
    <xf numFmtId="166" fontId="12" fillId="0" borderId="0" xfId="0" applyNumberFormat="1" applyFont="1" applyAlignment="1">
      <alignment horizontal="center" vertical="center"/>
    </xf>
    <xf numFmtId="0" fontId="12" fillId="0" borderId="0" xfId="0" applyFont="1" applyAlignment="1">
      <alignment horizontal="center" vertical="center"/>
    </xf>
    <xf numFmtId="165" fontId="12" fillId="0" borderId="0" xfId="0" applyNumberFormat="1" applyFont="1" applyAlignment="1">
      <alignment horizontal="center" vertical="center"/>
    </xf>
    <xf numFmtId="0" fontId="12" fillId="0" borderId="0" xfId="0" applyFont="1" applyAlignment="1">
      <alignment horizontal="left" vertical="center"/>
    </xf>
    <xf numFmtId="0" fontId="12" fillId="0" borderId="5" xfId="0" applyFont="1" applyBorder="1" applyAlignment="1">
      <alignment horizontal="center" vertical="center"/>
    </xf>
    <xf numFmtId="0" fontId="0" fillId="0" borderId="5" xfId="0" applyBorder="1" applyAlignment="1">
      <alignment horizontal="center" vertical="center"/>
    </xf>
    <xf numFmtId="165" fontId="0" fillId="0" borderId="5" xfId="0" applyNumberFormat="1" applyBorder="1" applyAlignment="1">
      <alignment horizontal="center" vertical="center"/>
    </xf>
    <xf numFmtId="165" fontId="12" fillId="0" borderId="0" xfId="0" applyNumberFormat="1" applyFont="1" applyAlignment="1">
      <alignment horizontal="center" vertical="center" wrapText="1"/>
    </xf>
    <xf numFmtId="1" fontId="12" fillId="0" borderId="5" xfId="0" applyNumberFormat="1" applyFont="1" applyBorder="1" applyAlignment="1">
      <alignment horizontal="center" vertical="center"/>
    </xf>
    <xf numFmtId="0" fontId="12" fillId="0" borderId="5" xfId="0" applyFont="1" applyBorder="1" applyAlignment="1">
      <alignment horizontal="center" vertical="center" wrapText="1"/>
    </xf>
    <xf numFmtId="1" fontId="12" fillId="0" borderId="5" xfId="0" applyNumberFormat="1" applyFont="1" applyBorder="1" applyAlignment="1">
      <alignment horizontal="center" vertical="center" wrapText="1"/>
    </xf>
    <xf numFmtId="165" fontId="12" fillId="0" borderId="0" xfId="0" applyNumberFormat="1" applyFont="1" applyAlignment="1">
      <alignment horizontal="center"/>
    </xf>
    <xf numFmtId="1" fontId="12" fillId="0" borderId="0" xfId="0" applyNumberFormat="1" applyFont="1" applyAlignment="1">
      <alignment horizontal="center"/>
    </xf>
    <xf numFmtId="10" fontId="20" fillId="0" borderId="0" xfId="0" applyNumberFormat="1" applyFont="1" applyAlignment="1">
      <alignment horizontal="center" vertical="center"/>
    </xf>
    <xf numFmtId="0" fontId="23" fillId="7" borderId="8" xfId="6" applyFont="1" applyFill="1" applyBorder="1" applyAlignment="1">
      <alignment horizontal="center"/>
    </xf>
    <xf numFmtId="0" fontId="12" fillId="0" borderId="0" xfId="0" applyFont="1" applyAlignment="1">
      <alignment horizontal="center"/>
    </xf>
    <xf numFmtId="0" fontId="25" fillId="0" borderId="6" xfId="6" applyFont="1" applyBorder="1" applyAlignment="1">
      <alignment horizontal="center" vertical="center" wrapText="1"/>
    </xf>
    <xf numFmtId="0" fontId="22" fillId="0" borderId="6" xfId="6" applyFont="1" applyBorder="1" applyAlignment="1">
      <alignment horizontal="left"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15" fillId="6" borderId="11" xfId="0" applyFont="1" applyFill="1" applyBorder="1" applyAlignment="1">
      <alignment horizontal="center" vertical="center" wrapText="1"/>
    </xf>
    <xf numFmtId="0" fontId="25" fillId="0" borderId="0" xfId="0" applyFont="1" applyAlignment="1">
      <alignment horizontal="left" vertical="center" wrapText="1"/>
    </xf>
    <xf numFmtId="0" fontId="27" fillId="6" borderId="9" xfId="6" applyFont="1" applyFill="1" applyBorder="1" applyAlignment="1">
      <alignment horizontal="left" vertical="center"/>
    </xf>
    <xf numFmtId="0" fontId="27" fillId="6" borderId="10" xfId="6" applyFont="1" applyFill="1" applyBorder="1" applyAlignment="1">
      <alignment horizontal="left" vertical="center"/>
    </xf>
    <xf numFmtId="0" fontId="27" fillId="6" borderId="11" xfId="6" applyFont="1" applyFill="1" applyBorder="1" applyAlignment="1">
      <alignment horizontal="left" vertical="center"/>
    </xf>
    <xf numFmtId="0" fontId="25" fillId="0" borderId="7" xfId="6" applyFont="1" applyBorder="1" applyAlignment="1">
      <alignment horizontal="center" vertical="center" wrapText="1"/>
    </xf>
    <xf numFmtId="0" fontId="27" fillId="6" borderId="9" xfId="6" applyFont="1" applyFill="1" applyBorder="1" applyAlignment="1">
      <alignment horizontal="left"/>
    </xf>
    <xf numFmtId="0" fontId="27" fillId="6" borderId="10" xfId="6" applyFont="1" applyFill="1" applyBorder="1" applyAlignment="1">
      <alignment horizontal="left"/>
    </xf>
    <xf numFmtId="0" fontId="27" fillId="6" borderId="11" xfId="6" applyFont="1" applyFill="1" applyBorder="1" applyAlignment="1">
      <alignment horizontal="left"/>
    </xf>
    <xf numFmtId="0" fontId="22" fillId="0" borderId="7" xfId="6" applyFont="1" applyBorder="1" applyAlignment="1">
      <alignment horizontal="left" vertical="center" wrapText="1"/>
    </xf>
  </cellXfs>
  <cellStyles count="8">
    <cellStyle name="Normal" xfId="0" builtinId="0"/>
    <cellStyle name="Normal 2 2" xfId="1" xr:uid="{00000000-0005-0000-0000-000001000000}"/>
    <cellStyle name="Normal 2 2 3" xfId="7" xr:uid="{070CDEDD-B6D2-412C-9D63-76E18077A0F3}"/>
    <cellStyle name="Normal 2 2 4" xfId="6" xr:uid="{2E36B8D4-51FF-45AF-8501-99F1ED00F589}"/>
    <cellStyle name="Normal 6" xfId="2" xr:uid="{00000000-0005-0000-0000-000002000000}"/>
    <cellStyle name="Normal 6 2" xfId="5" xr:uid="{C5BDD79F-865C-4E85-86C8-BD6C097999D4}"/>
    <cellStyle name="Percent 3" xfId="3" xr:uid="{8E5A3051-E7E4-4A8A-AD3E-EB61744CEF85}"/>
    <cellStyle name="Percent 3 2" xfId="4" xr:uid="{3C892BBA-C60C-46E1-87C5-2563511557A8}"/>
  </cellStyles>
  <dxfs count="147">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theme="9" tint="-0.499984740745262"/>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
      <font>
        <b/>
        <i val="0"/>
      </font>
    </dxf>
    <dxf>
      <font>
        <b/>
        <i val="0"/>
        <strike val="0"/>
        <color rgb="FFC00000"/>
      </font>
    </dxf>
  </dxfs>
  <tableStyles count="0" defaultTableStyle="TableStyleMedium2" defaultPivotStyle="PivotStyleLight16"/>
  <colors>
    <mruColors>
      <color rgb="FFFFF2CC"/>
      <color rgb="FFFFFF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7.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8.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49.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50.xml"/><Relationship Id="rId1" Type="http://schemas.microsoft.com/office/2011/relationships/chartStyle" Target="style50.xml"/></Relationships>
</file>

<file path=xl/charts/_rels/chart51.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2.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3.xml.rels><?xml version="1.0" encoding="UTF-8" standalone="yes"?>
<Relationships xmlns="http://schemas.openxmlformats.org/package/2006/relationships"><Relationship Id="rId2" Type="http://schemas.microsoft.com/office/2011/relationships/chartColorStyle" Target="colors53.xml"/><Relationship Id="rId1" Type="http://schemas.microsoft.com/office/2011/relationships/chartStyle" Target="style53.xml"/></Relationships>
</file>

<file path=xl/charts/_rels/chart54.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619-415B-8B73-7B838A3CAD63}"/>
              </c:ext>
            </c:extLst>
          </c:dPt>
          <c:cat>
            <c:strRef>
              <c:f>(Profile!$A$109,Profile!$D$109,Profile!$F$109)</c:f>
              <c:strCache>
                <c:ptCount val="3"/>
                <c:pt idx="0">
                  <c:v>Target</c:v>
                </c:pt>
                <c:pt idx="1">
                  <c:v>State</c:v>
                </c:pt>
                <c:pt idx="2">
                  <c:v>Score</c:v>
                </c:pt>
              </c:strCache>
            </c:strRef>
          </c:cat>
          <c:val>
            <c:numRef>
              <c:f>(Profile!$C$109,Profile!$E$109,Profile!$G$109)</c:f>
              <c:numCache>
                <c:formatCode>0.00%</c:formatCode>
                <c:ptCount val="3"/>
                <c:pt idx="0">
                  <c:v>0.3488</c:v>
                </c:pt>
                <c:pt idx="1">
                  <c:v>0.32179999999999997</c:v>
                </c:pt>
                <c:pt idx="2">
                  <c:v>0.1613</c:v>
                </c:pt>
              </c:numCache>
            </c:numRef>
          </c:val>
          <c:extLst>
            <c:ext xmlns:c16="http://schemas.microsoft.com/office/drawing/2014/chart" uri="{C3380CC4-5D6E-409C-BE32-E72D297353CC}">
              <c16:uniqueId val="{00000002-C619-415B-8B73-7B838A3CAD6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A92-42F3-A6C1-6FBBD14487E1}"/>
              </c:ext>
            </c:extLst>
          </c:dPt>
          <c:cat>
            <c:strRef>
              <c:f>(Profile!$A$140,Profile!$D$140,Profile!$F$140)</c:f>
              <c:strCache>
                <c:ptCount val="3"/>
                <c:pt idx="0">
                  <c:v>Target</c:v>
                </c:pt>
                <c:pt idx="1">
                  <c:v>State</c:v>
                </c:pt>
                <c:pt idx="2">
                  <c:v>Score</c:v>
                </c:pt>
              </c:strCache>
            </c:strRef>
          </c:cat>
          <c:val>
            <c:numRef>
              <c:f>(Profile!$C$140,Profile!$E$140,Profile!$G$140)</c:f>
              <c:numCache>
                <c:formatCode>0.00%</c:formatCode>
                <c:ptCount val="3"/>
                <c:pt idx="0">
                  <c:v>0.746</c:v>
                </c:pt>
                <c:pt idx="1">
                  <c:v>0.60070000000000001</c:v>
                </c:pt>
                <c:pt idx="2">
                  <c:v>0.625</c:v>
                </c:pt>
              </c:numCache>
            </c:numRef>
          </c:val>
          <c:extLst>
            <c:ext xmlns:c16="http://schemas.microsoft.com/office/drawing/2014/chart" uri="{C3380CC4-5D6E-409C-BE32-E72D297353CC}">
              <c16:uniqueId val="{00000002-4A92-42F3-A6C1-6FBBD14487E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4EB-4120-A314-68C384FC1190}"/>
              </c:ext>
            </c:extLst>
          </c:dPt>
          <c:cat>
            <c:strRef>
              <c:f>(Profile!$A$144,Profile!$D$144,Profile!$F$144)</c:f>
              <c:strCache>
                <c:ptCount val="3"/>
                <c:pt idx="0">
                  <c:v>Target</c:v>
                </c:pt>
                <c:pt idx="1">
                  <c:v>State</c:v>
                </c:pt>
                <c:pt idx="2">
                  <c:v>Score</c:v>
                </c:pt>
              </c:strCache>
            </c:strRef>
          </c:cat>
          <c:val>
            <c:numRef>
              <c:f>(Profile!$C$144,Profile!$E$144,Profile!$G$144)</c:f>
              <c:numCache>
                <c:formatCode>0.00%</c:formatCode>
                <c:ptCount val="3"/>
                <c:pt idx="0">
                  <c:v>0.86</c:v>
                </c:pt>
                <c:pt idx="1">
                  <c:v>0.97789999999999999</c:v>
                </c:pt>
                <c:pt idx="2">
                  <c:v>1</c:v>
                </c:pt>
              </c:numCache>
            </c:numRef>
          </c:val>
          <c:extLst>
            <c:ext xmlns:c16="http://schemas.microsoft.com/office/drawing/2014/chart" uri="{C3380CC4-5D6E-409C-BE32-E72D297353CC}">
              <c16:uniqueId val="{00000002-74EB-4120-A314-68C384FC119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C4C-4E82-9028-5C1DED775784}"/>
              </c:ext>
            </c:extLst>
          </c:dPt>
          <c:cat>
            <c:strRef>
              <c:f>(Profile!$A$19,Profile!$D$19,Profile!$F$19)</c:f>
              <c:strCache>
                <c:ptCount val="3"/>
                <c:pt idx="0">
                  <c:v>Target</c:v>
                </c:pt>
                <c:pt idx="1">
                  <c:v>State</c:v>
                </c:pt>
                <c:pt idx="2">
                  <c:v>Score</c:v>
                </c:pt>
              </c:strCache>
            </c:strRef>
          </c:cat>
          <c:val>
            <c:numRef>
              <c:f>(Profile!$C$19,Profile!$E$19,Profile!$G$19)</c:f>
              <c:numCache>
                <c:formatCode>0.00%</c:formatCode>
                <c:ptCount val="3"/>
                <c:pt idx="0">
                  <c:v>0.95</c:v>
                </c:pt>
                <c:pt idx="1">
                  <c:v>0.99160000000000004</c:v>
                </c:pt>
                <c:pt idx="2">
                  <c:v>1</c:v>
                </c:pt>
              </c:numCache>
            </c:numRef>
          </c:val>
          <c:extLst>
            <c:ext xmlns:c16="http://schemas.microsoft.com/office/drawing/2014/chart" uri="{C3380CC4-5D6E-409C-BE32-E72D297353CC}">
              <c16:uniqueId val="{00000002-DC4C-4E82-9028-5C1DED77578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15E-43EC-905B-747C7D3FE621}"/>
              </c:ext>
            </c:extLst>
          </c:dPt>
          <c:cat>
            <c:strRef>
              <c:f>(Profile!$A$22,Profile!$D$22,Profile!$F$22)</c:f>
              <c:strCache>
                <c:ptCount val="3"/>
                <c:pt idx="0">
                  <c:v>Target</c:v>
                </c:pt>
                <c:pt idx="1">
                  <c:v>State</c:v>
                </c:pt>
                <c:pt idx="2">
                  <c:v>Score</c:v>
                </c:pt>
              </c:strCache>
            </c:strRef>
          </c:cat>
          <c:val>
            <c:numRef>
              <c:f>(Profile!$C$22,Profile!$E$22,Profile!$G$22)</c:f>
              <c:numCache>
                <c:formatCode>0.00%</c:formatCode>
                <c:ptCount val="3"/>
                <c:pt idx="0">
                  <c:v>0.95</c:v>
                </c:pt>
                <c:pt idx="1">
                  <c:v>0.97299999999999998</c:v>
                </c:pt>
                <c:pt idx="2">
                  <c:v>1</c:v>
                </c:pt>
              </c:numCache>
            </c:numRef>
          </c:val>
          <c:extLst>
            <c:ext xmlns:c16="http://schemas.microsoft.com/office/drawing/2014/chart" uri="{C3380CC4-5D6E-409C-BE32-E72D297353CC}">
              <c16:uniqueId val="{00000002-615E-43EC-905B-747C7D3FE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052-44FF-8172-93E5A26C7751}"/>
              </c:ext>
            </c:extLst>
          </c:dPt>
          <c:cat>
            <c:strRef>
              <c:f>(Profile!$A$25,Profile!$D$25,Profile!$F$25)</c:f>
              <c:strCache>
                <c:ptCount val="3"/>
                <c:pt idx="0">
                  <c:v>Target</c:v>
                </c:pt>
                <c:pt idx="1">
                  <c:v>State</c:v>
                </c:pt>
                <c:pt idx="2">
                  <c:v>Score</c:v>
                </c:pt>
              </c:strCache>
            </c:strRef>
          </c:cat>
          <c:val>
            <c:numRef>
              <c:f>(Profile!$C$25,Profile!$E$25,Profile!$G$25)</c:f>
              <c:numCache>
                <c:formatCode>0.00%</c:formatCode>
                <c:ptCount val="3"/>
                <c:pt idx="0">
                  <c:v>0.95</c:v>
                </c:pt>
                <c:pt idx="1">
                  <c:v>0.94850000000000001</c:v>
                </c:pt>
                <c:pt idx="2">
                  <c:v>1</c:v>
                </c:pt>
              </c:numCache>
            </c:numRef>
          </c:val>
          <c:extLst>
            <c:ext xmlns:c16="http://schemas.microsoft.com/office/drawing/2014/chart" uri="{C3380CC4-5D6E-409C-BE32-E72D297353CC}">
              <c16:uniqueId val="{00000002-1052-44FF-8172-93E5A26C775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E66-4303-8DD2-34F03C2E408D}"/>
              </c:ext>
            </c:extLst>
          </c:dPt>
          <c:cat>
            <c:strRef>
              <c:f>(Profile!$A$31,Profile!$D$31,Profile!$F$31)</c:f>
              <c:strCache>
                <c:ptCount val="3"/>
                <c:pt idx="0">
                  <c:v>Target</c:v>
                </c:pt>
                <c:pt idx="1">
                  <c:v>State</c:v>
                </c:pt>
                <c:pt idx="2">
                  <c:v>Score</c:v>
                </c:pt>
              </c:strCache>
            </c:strRef>
          </c:cat>
          <c:val>
            <c:numRef>
              <c:f>(Profile!$C$31,Profile!$E$31,Profile!$G$31)</c:f>
              <c:numCache>
                <c:formatCode>0.00%</c:formatCode>
                <c:ptCount val="3"/>
                <c:pt idx="0">
                  <c:v>0.95</c:v>
                </c:pt>
                <c:pt idx="1">
                  <c:v>0.97499999999999998</c:v>
                </c:pt>
                <c:pt idx="2">
                  <c:v>0.95240000000000002</c:v>
                </c:pt>
              </c:numCache>
            </c:numRef>
          </c:val>
          <c:extLst>
            <c:ext xmlns:c16="http://schemas.microsoft.com/office/drawing/2014/chart" uri="{C3380CC4-5D6E-409C-BE32-E72D297353CC}">
              <c16:uniqueId val="{00000002-2E66-4303-8DD2-34F03C2E408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1200-4B77-9004-B7CCA72D2A3B}"/>
              </c:ext>
            </c:extLst>
          </c:dPt>
          <c:cat>
            <c:strRef>
              <c:f>(Profile!$A$34,Profile!$D$34,Profile!$F$34)</c:f>
              <c:strCache>
                <c:ptCount val="3"/>
                <c:pt idx="0">
                  <c:v>Target</c:v>
                </c:pt>
                <c:pt idx="1">
                  <c:v>State</c:v>
                </c:pt>
                <c:pt idx="2">
                  <c:v>Score</c:v>
                </c:pt>
              </c:strCache>
            </c:strRef>
          </c:cat>
          <c:val>
            <c:numRef>
              <c:f>(Profile!$C$34,Profile!$E$34,Profile!$G$34)</c:f>
              <c:numCache>
                <c:formatCode>0.00%</c:formatCode>
                <c:ptCount val="3"/>
                <c:pt idx="0">
                  <c:v>0.95</c:v>
                </c:pt>
                <c:pt idx="1">
                  <c:v>0.92159999999999997</c:v>
                </c:pt>
                <c:pt idx="2">
                  <c:v>0.92310000000000003</c:v>
                </c:pt>
              </c:numCache>
            </c:numRef>
          </c:val>
          <c:extLst>
            <c:ext xmlns:c16="http://schemas.microsoft.com/office/drawing/2014/chart" uri="{C3380CC4-5D6E-409C-BE32-E72D297353CC}">
              <c16:uniqueId val="{00000002-1200-4B77-9004-B7CCA72D2A3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D4C-4483-831C-449C63356FB7}"/>
              </c:ext>
            </c:extLst>
          </c:dPt>
          <c:cat>
            <c:strRef>
              <c:f>(Profile!$A$37,Profile!$D$37,Profile!$F$37)</c:f>
              <c:strCache>
                <c:ptCount val="3"/>
                <c:pt idx="0">
                  <c:v>Target</c:v>
                </c:pt>
                <c:pt idx="1">
                  <c:v>State</c:v>
                </c:pt>
                <c:pt idx="2">
                  <c:v>Score</c:v>
                </c:pt>
              </c:strCache>
            </c:strRef>
          </c:cat>
          <c:val>
            <c:numRef>
              <c:f>(Profile!$C$37,Profile!$E$37,Profile!$G$37)</c:f>
              <c:numCache>
                <c:formatCode>0.00%</c:formatCode>
                <c:ptCount val="3"/>
                <c:pt idx="0">
                  <c:v>0.20910000000000001</c:v>
                </c:pt>
                <c:pt idx="1">
                  <c:v>0.21609999999999999</c:v>
                </c:pt>
                <c:pt idx="2">
                  <c:v>0.20449999999999999</c:v>
                </c:pt>
              </c:numCache>
            </c:numRef>
          </c:val>
          <c:extLst>
            <c:ext xmlns:c16="http://schemas.microsoft.com/office/drawing/2014/chart" uri="{C3380CC4-5D6E-409C-BE32-E72D297353CC}">
              <c16:uniqueId val="{00000002-ED4C-4483-831C-449C63356F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89F-4B60-8F0C-1716E21776C7}"/>
              </c:ext>
            </c:extLst>
          </c:dPt>
          <c:cat>
            <c:strRef>
              <c:f>(Profile!$A$40,Profile!$D$40,Profile!$F$40)</c:f>
              <c:strCache>
                <c:ptCount val="3"/>
                <c:pt idx="0">
                  <c:v>Target</c:v>
                </c:pt>
                <c:pt idx="1">
                  <c:v>State</c:v>
                </c:pt>
                <c:pt idx="2">
                  <c:v>Score</c:v>
                </c:pt>
              </c:strCache>
            </c:strRef>
          </c:cat>
          <c:val>
            <c:numRef>
              <c:f>(Profile!$C$40,Profile!$E$40,Profile!$G$40)</c:f>
              <c:numCache>
                <c:formatCode>0.00%</c:formatCode>
                <c:ptCount val="3"/>
                <c:pt idx="0">
                  <c:v>0.1154</c:v>
                </c:pt>
                <c:pt idx="1">
                  <c:v>0.126</c:v>
                </c:pt>
                <c:pt idx="2">
                  <c:v>0</c:v>
                </c:pt>
              </c:numCache>
            </c:numRef>
          </c:val>
          <c:extLst>
            <c:ext xmlns:c16="http://schemas.microsoft.com/office/drawing/2014/chart" uri="{C3380CC4-5D6E-409C-BE32-E72D297353CC}">
              <c16:uniqueId val="{00000002-989F-4B60-8F0C-1716E21776C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CB6-4C24-8EA3-B7A75754BEB6}"/>
              </c:ext>
            </c:extLst>
          </c:dPt>
          <c:cat>
            <c:strRef>
              <c:f>(Profile!$A$43,Profile!$D$43,Profile!$F$43)</c:f>
              <c:strCache>
                <c:ptCount val="3"/>
                <c:pt idx="0">
                  <c:v>Target</c:v>
                </c:pt>
                <c:pt idx="1">
                  <c:v>State</c:v>
                </c:pt>
                <c:pt idx="2">
                  <c:v>Score</c:v>
                </c:pt>
              </c:strCache>
            </c:strRef>
          </c:cat>
          <c:val>
            <c:numRef>
              <c:f>(Profile!$C$43,Profile!$E$43,Profile!$G$43)</c:f>
              <c:numCache>
                <c:formatCode>0.00%</c:formatCode>
                <c:ptCount val="3"/>
                <c:pt idx="0">
                  <c:v>0.45810000000000001</c:v>
                </c:pt>
                <c:pt idx="1">
                  <c:v>0.48480000000000001</c:v>
                </c:pt>
                <c:pt idx="2">
                  <c:v>0.25</c:v>
                </c:pt>
              </c:numCache>
            </c:numRef>
          </c:val>
          <c:extLst>
            <c:ext xmlns:c16="http://schemas.microsoft.com/office/drawing/2014/chart" uri="{C3380CC4-5D6E-409C-BE32-E72D297353CC}">
              <c16:uniqueId val="{00000002-3CB6-4C24-8EA3-B7A75754BEB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EAA-4C15-9F36-430D698762BD}"/>
              </c:ext>
            </c:extLst>
          </c:dPt>
          <c:cat>
            <c:strRef>
              <c:f>(Profile!$A$112,Profile!$D$112,Profile!$F$112)</c:f>
              <c:strCache>
                <c:ptCount val="3"/>
                <c:pt idx="0">
                  <c:v>Target</c:v>
                </c:pt>
                <c:pt idx="1">
                  <c:v>State</c:v>
                </c:pt>
                <c:pt idx="2">
                  <c:v>Score</c:v>
                </c:pt>
              </c:strCache>
            </c:strRef>
          </c:cat>
          <c:val>
            <c:numRef>
              <c:f>(Profile!$C$112,Profile!$E$112,Profile!$G$112)</c:f>
              <c:numCache>
                <c:formatCode>0.00%</c:formatCode>
                <c:ptCount val="3"/>
                <c:pt idx="0">
                  <c:v>0.3085</c:v>
                </c:pt>
                <c:pt idx="1">
                  <c:v>0.46050000000000002</c:v>
                </c:pt>
                <c:pt idx="2">
                  <c:v>0.5161</c:v>
                </c:pt>
              </c:numCache>
            </c:numRef>
          </c:val>
          <c:extLst>
            <c:ext xmlns:c16="http://schemas.microsoft.com/office/drawing/2014/chart" uri="{C3380CC4-5D6E-409C-BE32-E72D297353CC}">
              <c16:uniqueId val="{00000002-CEAA-4C15-9F36-430D698762B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5E7F-49CA-98A9-24482C679BD0}"/>
              </c:ext>
            </c:extLst>
          </c:dPt>
          <c:cat>
            <c:strRef>
              <c:f>(Profile!$A$46,Profile!$D$46,Profile!$F$46)</c:f>
              <c:strCache>
                <c:ptCount val="3"/>
                <c:pt idx="0">
                  <c:v>Target</c:v>
                </c:pt>
                <c:pt idx="1">
                  <c:v>State</c:v>
                </c:pt>
                <c:pt idx="2">
                  <c:v>Score</c:v>
                </c:pt>
              </c:strCache>
            </c:strRef>
          </c:cat>
          <c:val>
            <c:numRef>
              <c:f>(Profile!$C$46,Profile!$E$46,Profile!$G$46)</c:f>
              <c:numCache>
                <c:formatCode>0.00%</c:formatCode>
                <c:ptCount val="3"/>
                <c:pt idx="0">
                  <c:v>0.1978</c:v>
                </c:pt>
                <c:pt idx="1">
                  <c:v>0.18310000000000001</c:v>
                </c:pt>
                <c:pt idx="2">
                  <c:v>0.20449999999999999</c:v>
                </c:pt>
              </c:numCache>
            </c:numRef>
          </c:val>
          <c:extLst>
            <c:ext xmlns:c16="http://schemas.microsoft.com/office/drawing/2014/chart" uri="{C3380CC4-5D6E-409C-BE32-E72D297353CC}">
              <c16:uniqueId val="{00000002-5E7F-49CA-98A9-24482C679BD0}"/>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EEE-47A1-9EBA-8C9051BE568C}"/>
              </c:ext>
            </c:extLst>
          </c:dPt>
          <c:cat>
            <c:strRef>
              <c:f>(Profile!$A$49,Profile!$D$49,Profile!$F$49)</c:f>
              <c:strCache>
                <c:ptCount val="3"/>
                <c:pt idx="0">
                  <c:v>Target</c:v>
                </c:pt>
                <c:pt idx="1">
                  <c:v>State</c:v>
                </c:pt>
                <c:pt idx="2">
                  <c:v>Score</c:v>
                </c:pt>
              </c:strCache>
            </c:strRef>
          </c:cat>
          <c:val>
            <c:numRef>
              <c:f>(Profile!$C$49,Profile!$E$49,Profile!$G$49)</c:f>
              <c:numCache>
                <c:formatCode>0.00%</c:formatCode>
                <c:ptCount val="3"/>
                <c:pt idx="0">
                  <c:v>7.7799999999999994E-2</c:v>
                </c:pt>
                <c:pt idx="1">
                  <c:v>5.1900000000000002E-2</c:v>
                </c:pt>
                <c:pt idx="2">
                  <c:v>0</c:v>
                </c:pt>
              </c:numCache>
            </c:numRef>
          </c:val>
          <c:extLst>
            <c:ext xmlns:c16="http://schemas.microsoft.com/office/drawing/2014/chart" uri="{C3380CC4-5D6E-409C-BE32-E72D297353CC}">
              <c16:uniqueId val="{00000002-7EEE-47A1-9EBA-8C9051BE568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4C7-4176-91FA-EC9A1FA2AEF8}"/>
              </c:ext>
            </c:extLst>
          </c:dPt>
          <c:cat>
            <c:strRef>
              <c:f>(Profile!$A$52,Profile!$D$52,Profile!$F$52)</c:f>
              <c:strCache>
                <c:ptCount val="3"/>
                <c:pt idx="0">
                  <c:v>Target</c:v>
                </c:pt>
                <c:pt idx="1">
                  <c:v>State</c:v>
                </c:pt>
                <c:pt idx="2">
                  <c:v>Score</c:v>
                </c:pt>
              </c:strCache>
            </c:strRef>
          </c:cat>
          <c:val>
            <c:numRef>
              <c:f>(Profile!$C$52,Profile!$E$52,Profile!$G$52)</c:f>
              <c:numCache>
                <c:formatCode>0.00%</c:formatCode>
                <c:ptCount val="3"/>
                <c:pt idx="0">
                  <c:v>0.26569999999999999</c:v>
                </c:pt>
                <c:pt idx="1">
                  <c:v>0.32640000000000002</c:v>
                </c:pt>
                <c:pt idx="2">
                  <c:v>0.38100000000000001</c:v>
                </c:pt>
              </c:numCache>
            </c:numRef>
          </c:val>
          <c:extLst>
            <c:ext xmlns:c16="http://schemas.microsoft.com/office/drawing/2014/chart" uri="{C3380CC4-5D6E-409C-BE32-E72D297353CC}">
              <c16:uniqueId val="{00000002-A4C7-4176-91FA-EC9A1FA2AEF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77C2-440E-868C-155A75A8091D}"/>
              </c:ext>
            </c:extLst>
          </c:dPt>
          <c:cat>
            <c:strRef>
              <c:f>(Profile!$A$55,Profile!$D$55,Profile!$F$55)</c:f>
              <c:strCache>
                <c:ptCount val="3"/>
                <c:pt idx="0">
                  <c:v>Target</c:v>
                </c:pt>
                <c:pt idx="1">
                  <c:v>State</c:v>
                </c:pt>
                <c:pt idx="2">
                  <c:v>Score</c:v>
                </c:pt>
              </c:strCache>
            </c:strRef>
          </c:cat>
          <c:val>
            <c:numRef>
              <c:f>(Profile!$C$55,Profile!$E$55,Profile!$G$55)</c:f>
              <c:numCache>
                <c:formatCode>0.00%</c:formatCode>
                <c:ptCount val="3"/>
                <c:pt idx="0">
                  <c:v>0.55459999999999998</c:v>
                </c:pt>
                <c:pt idx="1">
                  <c:v>0.41349999999999998</c:v>
                </c:pt>
                <c:pt idx="2">
                  <c:v>0</c:v>
                </c:pt>
              </c:numCache>
            </c:numRef>
          </c:val>
          <c:extLst>
            <c:ext xmlns:c16="http://schemas.microsoft.com/office/drawing/2014/chart" uri="{C3380CC4-5D6E-409C-BE32-E72D297353CC}">
              <c16:uniqueId val="{00000002-77C2-440E-868C-155A75A8091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ADE-44EC-8F35-CD0640B2778F}"/>
              </c:ext>
            </c:extLst>
          </c:dPt>
          <c:cat>
            <c:strRef>
              <c:f>(Profile!$A$58,Profile!$D$58,Profile!$F$58)</c:f>
              <c:strCache>
                <c:ptCount val="3"/>
                <c:pt idx="0">
                  <c:v>Target</c:v>
                </c:pt>
                <c:pt idx="1">
                  <c:v>State</c:v>
                </c:pt>
                <c:pt idx="2">
                  <c:v>Score</c:v>
                </c:pt>
              </c:strCache>
            </c:strRef>
          </c:cat>
          <c:val>
            <c:numRef>
              <c:f>(Profile!$C$58,Profile!$E$58,Profile!$G$58)</c:f>
              <c:numCache>
                <c:formatCode>0.00%</c:formatCode>
                <c:ptCount val="3"/>
                <c:pt idx="0">
                  <c:v>0.3826</c:v>
                </c:pt>
                <c:pt idx="1">
                  <c:v>0.3256</c:v>
                </c:pt>
                <c:pt idx="2">
                  <c:v>0</c:v>
                </c:pt>
              </c:numCache>
            </c:numRef>
          </c:val>
          <c:extLst>
            <c:ext xmlns:c16="http://schemas.microsoft.com/office/drawing/2014/chart" uri="{C3380CC4-5D6E-409C-BE32-E72D297353CC}">
              <c16:uniqueId val="{00000002-0ADE-44EC-8F35-CD0640B2778F}"/>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7F2-478D-BD4A-76E4C7677182}"/>
              </c:ext>
            </c:extLst>
          </c:dPt>
          <c:cat>
            <c:strRef>
              <c:f>(Profile!$A$61,Profile!$D$61,Profile!$F$61)</c:f>
              <c:strCache>
                <c:ptCount val="3"/>
                <c:pt idx="0">
                  <c:v>Target</c:v>
                </c:pt>
                <c:pt idx="1">
                  <c:v>State</c:v>
                </c:pt>
                <c:pt idx="2">
                  <c:v>Score</c:v>
                </c:pt>
              </c:strCache>
            </c:strRef>
          </c:cat>
          <c:val>
            <c:numRef>
              <c:f>(Profile!$C$61,Profile!$E$61,Profile!$G$61)</c:f>
              <c:numCache>
                <c:formatCode>0.00%</c:formatCode>
                <c:ptCount val="3"/>
                <c:pt idx="0">
                  <c:v>0.49530000000000002</c:v>
                </c:pt>
                <c:pt idx="1">
                  <c:v>0.41589999999999999</c:v>
                </c:pt>
                <c:pt idx="2">
                  <c:v>0.25</c:v>
                </c:pt>
              </c:numCache>
            </c:numRef>
          </c:val>
          <c:extLst>
            <c:ext xmlns:c16="http://schemas.microsoft.com/office/drawing/2014/chart" uri="{C3380CC4-5D6E-409C-BE32-E72D297353CC}">
              <c16:uniqueId val="{00000002-27F2-478D-BD4A-76E4C767718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A2D-403F-B0BA-A0ED3DB16932}"/>
              </c:ext>
            </c:extLst>
          </c:dPt>
          <c:cat>
            <c:strRef>
              <c:f>(Profile!$A$64,Profile!$D$64,Profile!$F$64)</c:f>
              <c:strCache>
                <c:ptCount val="3"/>
                <c:pt idx="0">
                  <c:v>Target</c:v>
                </c:pt>
                <c:pt idx="1">
                  <c:v>State</c:v>
                </c:pt>
                <c:pt idx="2">
                  <c:v>Score</c:v>
                </c:pt>
              </c:strCache>
            </c:strRef>
          </c:cat>
          <c:val>
            <c:numRef>
              <c:f>(Profile!$C$64,Profile!$E$64,Profile!$G$64)</c:f>
              <c:numCache>
                <c:formatCode>0.00%</c:formatCode>
                <c:ptCount val="3"/>
                <c:pt idx="0">
                  <c:v>0.437</c:v>
                </c:pt>
                <c:pt idx="1">
                  <c:v>0.36570000000000003</c:v>
                </c:pt>
                <c:pt idx="2">
                  <c:v>1</c:v>
                </c:pt>
              </c:numCache>
            </c:numRef>
          </c:val>
          <c:extLst>
            <c:ext xmlns:c16="http://schemas.microsoft.com/office/drawing/2014/chart" uri="{C3380CC4-5D6E-409C-BE32-E72D297353CC}">
              <c16:uniqueId val="{00000002-6A2D-403F-B0BA-A0ED3DB1693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EA7-47DB-A533-EFFDFA718F4D}"/>
              </c:ext>
            </c:extLst>
          </c:dPt>
          <c:cat>
            <c:strRef>
              <c:f>(Profile!$A$67,Profile!$D$67,Profile!$F$67)</c:f>
              <c:strCache>
                <c:ptCount val="3"/>
                <c:pt idx="0">
                  <c:v>Target</c:v>
                </c:pt>
                <c:pt idx="1">
                  <c:v>State</c:v>
                </c:pt>
                <c:pt idx="2">
                  <c:v>Score</c:v>
                </c:pt>
              </c:strCache>
            </c:strRef>
          </c:cat>
          <c:val>
            <c:numRef>
              <c:f>(Profile!$C$67,Profile!$E$67,Profile!$G$67)</c:f>
              <c:numCache>
                <c:formatCode>0.00%</c:formatCode>
                <c:ptCount val="3"/>
                <c:pt idx="0">
                  <c:v>0.38979999999999998</c:v>
                </c:pt>
                <c:pt idx="1">
                  <c:v>0.38030000000000003</c:v>
                </c:pt>
                <c:pt idx="2">
                  <c:v>0</c:v>
                </c:pt>
              </c:numCache>
            </c:numRef>
          </c:val>
          <c:extLst>
            <c:ext xmlns:c16="http://schemas.microsoft.com/office/drawing/2014/chart" uri="{C3380CC4-5D6E-409C-BE32-E72D297353CC}">
              <c16:uniqueId val="{00000002-EEA7-47DB-A533-EFFDFA718F4D}"/>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F18-400F-9AF4-AE9B32C4D4E8}"/>
              </c:ext>
            </c:extLst>
          </c:dPt>
          <c:cat>
            <c:strRef>
              <c:f>(Profile!$A$70,Profile!$D$70,Profile!$F$70)</c:f>
              <c:strCache>
                <c:ptCount val="3"/>
                <c:pt idx="0">
                  <c:v>Target</c:v>
                </c:pt>
                <c:pt idx="1">
                  <c:v>State</c:v>
                </c:pt>
                <c:pt idx="2">
                  <c:v>Score</c:v>
                </c:pt>
              </c:strCache>
            </c:strRef>
          </c:cat>
          <c:val>
            <c:numRef>
              <c:f>(Profile!$C$70,Profile!$E$70,Profile!$G$70)</c:f>
              <c:numCache>
                <c:formatCode>0.00%</c:formatCode>
                <c:ptCount val="3"/>
                <c:pt idx="0">
                  <c:v>0.40160000000000001</c:v>
                </c:pt>
                <c:pt idx="1">
                  <c:v>0.34539999999999998</c:v>
                </c:pt>
                <c:pt idx="2">
                  <c:v>0</c:v>
                </c:pt>
              </c:numCache>
            </c:numRef>
          </c:val>
          <c:extLst>
            <c:ext xmlns:c16="http://schemas.microsoft.com/office/drawing/2014/chart" uri="{C3380CC4-5D6E-409C-BE32-E72D297353CC}">
              <c16:uniqueId val="{00000002-FF18-400F-9AF4-AE9B32C4D4E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D56A-4C80-A648-2D6589378AE6}"/>
              </c:ext>
            </c:extLst>
          </c:dPt>
          <c:cat>
            <c:strRef>
              <c:f>(Profile!$A$73,Profile!$D$73,Profile!$F$73)</c:f>
              <c:strCache>
                <c:ptCount val="3"/>
                <c:pt idx="0">
                  <c:v>Target</c:v>
                </c:pt>
                <c:pt idx="1">
                  <c:v>State</c:v>
                </c:pt>
                <c:pt idx="2">
                  <c:v>Score</c:v>
                </c:pt>
              </c:strCache>
            </c:strRef>
          </c:cat>
          <c:val>
            <c:numRef>
              <c:f>(Profile!$C$73,Profile!$E$73,Profile!$G$73)</c:f>
              <c:numCache>
                <c:formatCode>0.00%</c:formatCode>
                <c:ptCount val="3"/>
                <c:pt idx="0">
                  <c:v>0.27529999999999999</c:v>
                </c:pt>
                <c:pt idx="1">
                  <c:v>0.35520000000000002</c:v>
                </c:pt>
                <c:pt idx="2">
                  <c:v>0.29549999999999998</c:v>
                </c:pt>
              </c:numCache>
            </c:numRef>
          </c:val>
          <c:extLst>
            <c:ext xmlns:c16="http://schemas.microsoft.com/office/drawing/2014/chart" uri="{C3380CC4-5D6E-409C-BE32-E72D297353CC}">
              <c16:uniqueId val="{00000002-D56A-4C80-A648-2D6589378AE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A2BD-44AC-AE36-487C09C7EF06}"/>
              </c:ext>
            </c:extLst>
          </c:dPt>
          <c:cat>
            <c:strRef>
              <c:f>(Profile!$A$115,Profile!$D$115,Profile!$F$115)</c:f>
              <c:strCache>
                <c:ptCount val="3"/>
                <c:pt idx="0">
                  <c:v>Target</c:v>
                </c:pt>
                <c:pt idx="1">
                  <c:v>State</c:v>
                </c:pt>
                <c:pt idx="2">
                  <c:v>Score</c:v>
                </c:pt>
              </c:strCache>
            </c:strRef>
          </c:cat>
          <c:val>
            <c:numRef>
              <c:f>(Profile!$C$115,Profile!$E$115,Profile!$G$115)</c:f>
              <c:numCache>
                <c:formatCode>0.00%</c:formatCode>
                <c:ptCount val="3"/>
                <c:pt idx="0">
                  <c:v>3.4500000000000003E-2</c:v>
                </c:pt>
                <c:pt idx="1">
                  <c:v>1.04E-2</c:v>
                </c:pt>
                <c:pt idx="2">
                  <c:v>0</c:v>
                </c:pt>
              </c:numCache>
            </c:numRef>
          </c:val>
          <c:extLst>
            <c:ext xmlns:c16="http://schemas.microsoft.com/office/drawing/2014/chart" uri="{C3380CC4-5D6E-409C-BE32-E72D297353CC}">
              <c16:uniqueId val="{00000002-A2BD-44AC-AE36-487C09C7EF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081A-4357-95BB-A31B026326AC}"/>
              </c:ext>
            </c:extLst>
          </c:dPt>
          <c:cat>
            <c:strRef>
              <c:f>(Profile!$A$76,Profile!$D$76,Profile!$F$76)</c:f>
              <c:strCache>
                <c:ptCount val="3"/>
                <c:pt idx="0">
                  <c:v>Target</c:v>
                </c:pt>
                <c:pt idx="1">
                  <c:v>State</c:v>
                </c:pt>
                <c:pt idx="2">
                  <c:v>Score</c:v>
                </c:pt>
              </c:strCache>
            </c:strRef>
          </c:cat>
          <c:val>
            <c:numRef>
              <c:f>(Profile!$C$76,Profile!$E$76,Profile!$G$76)</c:f>
              <c:numCache>
                <c:formatCode>0.00%</c:formatCode>
                <c:ptCount val="3"/>
                <c:pt idx="0">
                  <c:v>0.3281</c:v>
                </c:pt>
                <c:pt idx="1">
                  <c:v>0.40479999999999999</c:v>
                </c:pt>
                <c:pt idx="2">
                  <c:v>0.47720000000000001</c:v>
                </c:pt>
              </c:numCache>
            </c:numRef>
          </c:val>
          <c:extLst>
            <c:ext xmlns:c16="http://schemas.microsoft.com/office/drawing/2014/chart" uri="{C3380CC4-5D6E-409C-BE32-E72D297353CC}">
              <c16:uniqueId val="{00000002-081A-4357-95BB-A31B026326AC}"/>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E0B-4EA4-8754-3D789993D1C6}"/>
              </c:ext>
            </c:extLst>
          </c:dPt>
          <c:cat>
            <c:strRef>
              <c:f>(Profile!$A$79,Profile!$D$79,Profile!$F$79)</c:f>
              <c:strCache>
                <c:ptCount val="3"/>
                <c:pt idx="0">
                  <c:v>Target</c:v>
                </c:pt>
                <c:pt idx="1">
                  <c:v>State</c:v>
                </c:pt>
                <c:pt idx="2">
                  <c:v>Score</c:v>
                </c:pt>
              </c:strCache>
            </c:strRef>
          </c:cat>
          <c:val>
            <c:numRef>
              <c:f>(Profile!$C$79,Profile!$E$79,Profile!$G$79)</c:f>
              <c:numCache>
                <c:formatCode>0.00%</c:formatCode>
                <c:ptCount val="3"/>
                <c:pt idx="0">
                  <c:v>0.35680000000000001</c:v>
                </c:pt>
                <c:pt idx="1">
                  <c:v>0.36059999999999998</c:v>
                </c:pt>
                <c:pt idx="2">
                  <c:v>0.56110000000000004</c:v>
                </c:pt>
              </c:numCache>
            </c:numRef>
          </c:val>
          <c:extLst>
            <c:ext xmlns:c16="http://schemas.microsoft.com/office/drawing/2014/chart" uri="{C3380CC4-5D6E-409C-BE32-E72D297353CC}">
              <c16:uniqueId val="{00000002-4E0B-4EA4-8754-3D789993D1C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483-4EDB-850D-743A1CBCD517}"/>
              </c:ext>
            </c:extLst>
          </c:dPt>
          <c:cat>
            <c:strRef>
              <c:f>(Profile!$A$82,Profile!$D$82,Profile!$F$82)</c:f>
              <c:strCache>
                <c:ptCount val="3"/>
                <c:pt idx="0">
                  <c:v>Target</c:v>
                </c:pt>
                <c:pt idx="1">
                  <c:v>State</c:v>
                </c:pt>
                <c:pt idx="2">
                  <c:v>Score</c:v>
                </c:pt>
              </c:strCache>
            </c:strRef>
          </c:cat>
          <c:val>
            <c:numRef>
              <c:f>(Profile!$C$82,Profile!$E$82,Profile!$G$82)</c:f>
              <c:numCache>
                <c:formatCode>0.00%</c:formatCode>
                <c:ptCount val="3"/>
                <c:pt idx="0">
                  <c:v>0.2326</c:v>
                </c:pt>
                <c:pt idx="1">
                  <c:v>0.2868</c:v>
                </c:pt>
                <c:pt idx="2">
                  <c:v>0.27479999999999999</c:v>
                </c:pt>
              </c:numCache>
            </c:numRef>
          </c:val>
          <c:extLst>
            <c:ext xmlns:c16="http://schemas.microsoft.com/office/drawing/2014/chart" uri="{C3380CC4-5D6E-409C-BE32-E72D297353CC}">
              <c16:uniqueId val="{00000002-3483-4EDB-850D-743A1CBCD51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0CA-48D4-BD5B-0EC7D4165CA4}"/>
              </c:ext>
            </c:extLst>
          </c:dPt>
          <c:cat>
            <c:strRef>
              <c:f>(Profile!$A$85,Profile!$D$85,Profile!$F$85)</c:f>
              <c:strCache>
                <c:ptCount val="3"/>
                <c:pt idx="0">
                  <c:v>Target</c:v>
                </c:pt>
                <c:pt idx="1">
                  <c:v>State</c:v>
                </c:pt>
                <c:pt idx="2">
                  <c:v>Score</c:v>
                </c:pt>
              </c:strCache>
            </c:strRef>
          </c:cat>
          <c:val>
            <c:numRef>
              <c:f>(Profile!$C$85,Profile!$E$85,Profile!$G$85)</c:f>
              <c:numCache>
                <c:formatCode>0.00%</c:formatCode>
                <c:ptCount val="3"/>
                <c:pt idx="0">
                  <c:v>0.23769999999999999</c:v>
                </c:pt>
                <c:pt idx="1">
                  <c:v>0.26429999999999998</c:v>
                </c:pt>
                <c:pt idx="2">
                  <c:v>0.24490000000000001</c:v>
                </c:pt>
              </c:numCache>
            </c:numRef>
          </c:val>
          <c:extLst>
            <c:ext xmlns:c16="http://schemas.microsoft.com/office/drawing/2014/chart" uri="{C3380CC4-5D6E-409C-BE32-E72D297353CC}">
              <c16:uniqueId val="{00000002-90CA-48D4-BD5B-0EC7D4165CA4}"/>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396-43BF-AAD8-CDAF8D19DE6A}"/>
              </c:ext>
            </c:extLst>
          </c:dPt>
          <c:cat>
            <c:strRef>
              <c:f>(Profile!$A$88,Profile!$D$88,Profile!$F$88)</c:f>
              <c:strCache>
                <c:ptCount val="3"/>
                <c:pt idx="0">
                  <c:v>Target</c:v>
                </c:pt>
                <c:pt idx="1">
                  <c:v>State</c:v>
                </c:pt>
                <c:pt idx="2">
                  <c:v>Score</c:v>
                </c:pt>
              </c:strCache>
            </c:strRef>
          </c:cat>
          <c:val>
            <c:numRef>
              <c:f>(Profile!$C$88,Profile!$E$88,Profile!$G$88)</c:f>
              <c:numCache>
                <c:formatCode>0.00%</c:formatCode>
                <c:ptCount val="3"/>
                <c:pt idx="0">
                  <c:v>0.24679999999999999</c:v>
                </c:pt>
                <c:pt idx="1">
                  <c:v>0.2782</c:v>
                </c:pt>
                <c:pt idx="2">
                  <c:v>0.35980000000000001</c:v>
                </c:pt>
              </c:numCache>
            </c:numRef>
          </c:val>
          <c:extLst>
            <c:ext xmlns:c16="http://schemas.microsoft.com/office/drawing/2014/chart" uri="{C3380CC4-5D6E-409C-BE32-E72D297353CC}">
              <c16:uniqueId val="{00000002-3396-43BF-AAD8-CDAF8D19DE6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1"/>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E89F-48B6-9B54-457BD0705E3E}"/>
              </c:ext>
            </c:extLst>
          </c:dPt>
          <c:cat>
            <c:strRef>
              <c:f>(Profile!$A$99,Profile!$D$99,Profile!$F$99)</c:f>
              <c:strCache>
                <c:ptCount val="3"/>
                <c:pt idx="0">
                  <c:v>Target</c:v>
                </c:pt>
                <c:pt idx="1">
                  <c:v>State</c:v>
                </c:pt>
                <c:pt idx="2">
                  <c:v>Score</c:v>
                </c:pt>
              </c:strCache>
            </c:strRef>
          </c:cat>
          <c:val>
            <c:numRef>
              <c:f>(Profile!$C$99,Profile!$E$99,Profile!$G$99)</c:f>
              <c:numCache>
                <c:formatCode>0.00%</c:formatCode>
                <c:ptCount val="3"/>
                <c:pt idx="0">
                  <c:v>0.64180000000000004</c:v>
                </c:pt>
                <c:pt idx="1">
                  <c:v>0.64039999999999997</c:v>
                </c:pt>
                <c:pt idx="2">
                  <c:v>0.66249999999999998</c:v>
                </c:pt>
              </c:numCache>
            </c:numRef>
          </c:val>
          <c:extLst>
            <c:ext xmlns:c16="http://schemas.microsoft.com/office/drawing/2014/chart" uri="{C3380CC4-5D6E-409C-BE32-E72D297353CC}">
              <c16:uniqueId val="{00000002-E89F-48B6-9B54-457BD0705E3E}"/>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7B1-44AB-A0F1-B81B3A654791}"/>
              </c:ext>
            </c:extLst>
          </c:dPt>
          <c:cat>
            <c:strRef>
              <c:f>(Profile!$A$102,Profile!$D$102,Profile!$F$102)</c:f>
              <c:strCache>
                <c:ptCount val="3"/>
                <c:pt idx="0">
                  <c:v>Target</c:v>
                </c:pt>
                <c:pt idx="1">
                  <c:v>State</c:v>
                </c:pt>
                <c:pt idx="2">
                  <c:v>Score</c:v>
                </c:pt>
              </c:strCache>
            </c:strRef>
          </c:cat>
          <c:val>
            <c:numRef>
              <c:f>(Profile!$C$102,Profile!$E$102,Profile!$G$102)</c:f>
              <c:numCache>
                <c:formatCode>0.00%</c:formatCode>
                <c:ptCount val="3"/>
                <c:pt idx="0">
                  <c:v>0.1406</c:v>
                </c:pt>
                <c:pt idx="1">
                  <c:v>0.1517</c:v>
                </c:pt>
                <c:pt idx="2">
                  <c:v>0.21740000000000001</c:v>
                </c:pt>
              </c:numCache>
            </c:numRef>
          </c:val>
          <c:extLst>
            <c:ext xmlns:c16="http://schemas.microsoft.com/office/drawing/2014/chart" uri="{C3380CC4-5D6E-409C-BE32-E72D297353CC}">
              <c16:uniqueId val="{00000002-B7B1-44AB-A0F1-B81B3A65479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B223-4856-9C0C-A51C12302A7C}"/>
              </c:ext>
            </c:extLst>
          </c:dPt>
          <c:cat>
            <c:strRef>
              <c:f>(Profile!$A$157,Profile!$D$157,Profile!$F$157)</c:f>
              <c:strCache>
                <c:ptCount val="3"/>
                <c:pt idx="0">
                  <c:v>Target</c:v>
                </c:pt>
                <c:pt idx="1">
                  <c:v>State</c:v>
                </c:pt>
                <c:pt idx="2">
                  <c:v>Score</c:v>
                </c:pt>
              </c:strCache>
            </c:strRef>
          </c:cat>
          <c:val>
            <c:numRef>
              <c:f>(Profile!$C$157,Profile!$E$157,Profile!$G$157)</c:f>
              <c:numCache>
                <c:formatCode>0.00%</c:formatCode>
                <c:ptCount val="3"/>
                <c:pt idx="0">
                  <c:v>1</c:v>
                </c:pt>
                <c:pt idx="1">
                  <c:v>0.99380000000000002</c:v>
                </c:pt>
                <c:pt idx="2">
                  <c:v>1</c:v>
                </c:pt>
              </c:numCache>
            </c:numRef>
          </c:val>
          <c:extLst>
            <c:ext xmlns:c16="http://schemas.microsoft.com/office/drawing/2014/chart" uri="{C3380CC4-5D6E-409C-BE32-E72D297353CC}">
              <c16:uniqueId val="{00000002-036E-400D-8A65-8C9C2F8D1C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6484-4C3B-84C6-2E565BC01877}"/>
              </c:ext>
            </c:extLst>
          </c:dPt>
          <c:cat>
            <c:strRef>
              <c:f>(Profile!$A$171,Profile!$D$171,Profile!$F$171)</c:f>
              <c:strCache>
                <c:ptCount val="3"/>
                <c:pt idx="0">
                  <c:v>Target</c:v>
                </c:pt>
                <c:pt idx="1">
                  <c:v>State</c:v>
                </c:pt>
                <c:pt idx="2">
                  <c:v>Score</c:v>
                </c:pt>
              </c:strCache>
            </c:strRef>
          </c:cat>
          <c:val>
            <c:numRef>
              <c:f>(Profile!$C$171,Profile!$E$171,Profile!$G$171)</c:f>
              <c:numCache>
                <c:formatCode>0.00%</c:formatCode>
                <c:ptCount val="3"/>
                <c:pt idx="0">
                  <c:v>0.11559999999999999</c:v>
                </c:pt>
                <c:pt idx="1">
                  <c:v>0.20960000000000001</c:v>
                </c:pt>
                <c:pt idx="2">
                  <c:v>0.1429</c:v>
                </c:pt>
              </c:numCache>
            </c:numRef>
          </c:val>
          <c:extLst>
            <c:ext xmlns:c16="http://schemas.microsoft.com/office/drawing/2014/chart" uri="{C3380CC4-5D6E-409C-BE32-E72D297353CC}">
              <c16:uniqueId val="{00000002-6484-4C3B-84C6-2E565BC0187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F2AC-4A37-B24C-5D5C99FFF7CA}"/>
              </c:ext>
            </c:extLst>
          </c:dPt>
          <c:cat>
            <c:strRef>
              <c:f>(Profile!$A$175,Profile!$D$175,Profile!$F$175)</c:f>
              <c:strCache>
                <c:ptCount val="3"/>
                <c:pt idx="0">
                  <c:v>Target</c:v>
                </c:pt>
                <c:pt idx="1">
                  <c:v>State</c:v>
                </c:pt>
                <c:pt idx="2">
                  <c:v>Score</c:v>
                </c:pt>
              </c:strCache>
            </c:strRef>
          </c:cat>
          <c:val>
            <c:numRef>
              <c:f>(Profile!$C$175,Profile!$E$175,Profile!$G$175)</c:f>
              <c:numCache>
                <c:formatCode>0.00%</c:formatCode>
                <c:ptCount val="3"/>
                <c:pt idx="0">
                  <c:v>0.4239</c:v>
                </c:pt>
                <c:pt idx="1">
                  <c:v>0.68</c:v>
                </c:pt>
                <c:pt idx="2">
                  <c:v>0.57140000000000002</c:v>
                </c:pt>
              </c:numCache>
            </c:numRef>
          </c:val>
          <c:extLst>
            <c:ext xmlns:c16="http://schemas.microsoft.com/office/drawing/2014/chart" uri="{C3380CC4-5D6E-409C-BE32-E72D297353CC}">
              <c16:uniqueId val="{00000002-F2AC-4A37-B24C-5D5C99FFF7C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51E-4E03-9A6F-80659CFE2BD9}"/>
              </c:ext>
            </c:extLst>
          </c:dPt>
          <c:cat>
            <c:strRef>
              <c:f>(Profile!$A$120,Profile!$D$120,Profile!$F$120)</c:f>
              <c:strCache>
                <c:ptCount val="3"/>
                <c:pt idx="0">
                  <c:v>Target</c:v>
                </c:pt>
                <c:pt idx="1">
                  <c:v>State</c:v>
                </c:pt>
                <c:pt idx="2">
                  <c:v>Score</c:v>
                </c:pt>
              </c:strCache>
            </c:strRef>
          </c:cat>
          <c:val>
            <c:numRef>
              <c:f>(Profile!$C$120,Profile!$E$120,Profile!$G$120)</c:f>
              <c:numCache>
                <c:formatCode>0.00%</c:formatCode>
                <c:ptCount val="3"/>
                <c:pt idx="0">
                  <c:v>0.86980000000000002</c:v>
                </c:pt>
                <c:pt idx="1">
                  <c:v>0.86350000000000005</c:v>
                </c:pt>
                <c:pt idx="2">
                  <c:v>0.96430000000000005</c:v>
                </c:pt>
              </c:numCache>
            </c:numRef>
          </c:val>
          <c:extLst>
            <c:ext xmlns:c16="http://schemas.microsoft.com/office/drawing/2014/chart" uri="{C3380CC4-5D6E-409C-BE32-E72D297353CC}">
              <c16:uniqueId val="{00000002-B51E-4E03-9A6F-80659CFE2BD9}"/>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42AD-4FA3-BAC5-9DA1AFD62B42}"/>
              </c:ext>
            </c:extLst>
          </c:dPt>
          <c:cat>
            <c:strRef>
              <c:f>(Profile!$A$179,Profile!$D$179,Profile!$F$179)</c:f>
              <c:strCache>
                <c:ptCount val="3"/>
                <c:pt idx="0">
                  <c:v>Target</c:v>
                </c:pt>
                <c:pt idx="1">
                  <c:v>State</c:v>
                </c:pt>
                <c:pt idx="2">
                  <c:v>Score</c:v>
                </c:pt>
              </c:strCache>
            </c:strRef>
          </c:cat>
          <c:val>
            <c:numRef>
              <c:f>(Profile!$C$179,Profile!$E$179,Profile!$G$179)</c:f>
              <c:numCache>
                <c:formatCode>0.00%</c:formatCode>
                <c:ptCount val="3"/>
                <c:pt idx="0">
                  <c:v>0.85460000000000003</c:v>
                </c:pt>
                <c:pt idx="1">
                  <c:v>0.75790000000000002</c:v>
                </c:pt>
                <c:pt idx="2">
                  <c:v>0.57140000000000002</c:v>
                </c:pt>
              </c:numCache>
            </c:numRef>
          </c:val>
          <c:extLst>
            <c:ext xmlns:c16="http://schemas.microsoft.com/office/drawing/2014/chart" uri="{C3380CC4-5D6E-409C-BE32-E72D297353CC}">
              <c16:uniqueId val="{00000002-42AD-4FA3-BAC5-9DA1AFD62B4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7-0A36-49A2-B9CE-038DDDC6DA68}"/>
              </c:ext>
            </c:extLst>
          </c:dPt>
          <c:cat>
            <c:strRef>
              <c:f>(Profile!$A$166,Profile!$D$166,Profile!$F$166)</c:f>
              <c:strCache>
                <c:ptCount val="3"/>
                <c:pt idx="0">
                  <c:v>Target</c:v>
                </c:pt>
                <c:pt idx="1">
                  <c:v>State</c:v>
                </c:pt>
                <c:pt idx="2">
                  <c:v>Score</c:v>
                </c:pt>
              </c:strCache>
            </c:strRef>
          </c:cat>
          <c:val>
            <c:numRef>
              <c:f>(Profile!$C$166,Profile!$E$166,Profile!$G$166)</c:f>
              <c:numCache>
                <c:formatCode>0.00%</c:formatCode>
                <c:ptCount val="3"/>
                <c:pt idx="0">
                  <c:v>1</c:v>
                </c:pt>
                <c:pt idx="1">
                  <c:v>0.81189999999999996</c:v>
                </c:pt>
                <c:pt idx="2">
                  <c:v>1</c:v>
                </c:pt>
              </c:numCache>
            </c:numRef>
          </c:val>
          <c:extLst>
            <c:ext xmlns:c16="http://schemas.microsoft.com/office/drawing/2014/chart" uri="{C3380CC4-5D6E-409C-BE32-E72D297353CC}">
              <c16:uniqueId val="{00000002-8D3D-47E2-867B-1D1408D5B3AA}"/>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8-D2BE-4F98-ACF4-D053A7BE62A1}"/>
              </c:ext>
            </c:extLst>
          </c:dPt>
          <c:cat>
            <c:strRef>
              <c:f>(Profile!$A$15,Profile!$D$15,Profile!$F$15)</c:f>
              <c:strCache>
                <c:ptCount val="3"/>
                <c:pt idx="0">
                  <c:v>Target</c:v>
                </c:pt>
                <c:pt idx="1">
                  <c:v>State</c:v>
                </c:pt>
                <c:pt idx="2">
                  <c:v>Score</c:v>
                </c:pt>
              </c:strCache>
            </c:strRef>
          </c:cat>
          <c:val>
            <c:numRef>
              <c:f>(Profile!$C$15,Profile!$E$15,Profile!$G$15)</c:f>
              <c:numCache>
                <c:formatCode>0.00%</c:formatCode>
                <c:ptCount val="3"/>
                <c:pt idx="0">
                  <c:v>0.22459999999999999</c:v>
                </c:pt>
                <c:pt idx="1">
                  <c:v>0.31490000000000001</c:v>
                </c:pt>
                <c:pt idx="2">
                  <c:v>0.47620000000000001</c:v>
                </c:pt>
              </c:numCache>
            </c:numRef>
          </c:val>
          <c:extLst>
            <c:ext xmlns:c16="http://schemas.microsoft.com/office/drawing/2014/chart" uri="{C3380CC4-5D6E-409C-BE32-E72D297353CC}">
              <c16:uniqueId val="{00000000-FAB5-4E58-BCA8-03D190C30AB7}"/>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B-207D-4687-98F2-99A293037D13}"/>
              </c:ext>
            </c:extLst>
          </c:dPt>
          <c:cat>
            <c:strRef>
              <c:f>(Profile!$A$11,Profile!$D$11,Profile!$F$11)</c:f>
              <c:strCache>
                <c:ptCount val="3"/>
                <c:pt idx="0">
                  <c:v>Target</c:v>
                </c:pt>
                <c:pt idx="1">
                  <c:v>State</c:v>
                </c:pt>
                <c:pt idx="2">
                  <c:v>Score</c:v>
                </c:pt>
              </c:strCache>
            </c:strRef>
          </c:cat>
          <c:val>
            <c:numRef>
              <c:f>(Profile!$C$11,Profile!$E$11,Profile!$G$11)</c:f>
              <c:numCache>
                <c:formatCode>0.00%</c:formatCode>
                <c:ptCount val="3"/>
                <c:pt idx="0">
                  <c:v>0.63380000000000003</c:v>
                </c:pt>
                <c:pt idx="1">
                  <c:v>0.55549999999999999</c:v>
                </c:pt>
                <c:pt idx="2">
                  <c:v>0.33329999999999999</c:v>
                </c:pt>
              </c:numCache>
            </c:numRef>
          </c:val>
          <c:extLst>
            <c:ext xmlns:c16="http://schemas.microsoft.com/office/drawing/2014/chart" uri="{C3380CC4-5D6E-409C-BE32-E72D297353CC}">
              <c16:uniqueId val="{00000000-207D-4687-98F2-99A293037D13}"/>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29CC-403F-B8D6-B293641B8621}"/>
              </c:ext>
            </c:extLst>
          </c:dPt>
          <c:cat>
            <c:strRef>
              <c:f>(Profile!$A$105,Profile!$D$105,Profile!$F$105)</c:f>
              <c:strCache>
                <c:ptCount val="3"/>
                <c:pt idx="0">
                  <c:v>Target</c:v>
                </c:pt>
                <c:pt idx="1">
                  <c:v>State</c:v>
                </c:pt>
                <c:pt idx="2">
                  <c:v>Score</c:v>
                </c:pt>
              </c:strCache>
            </c:strRef>
          </c:cat>
          <c:val>
            <c:numRef>
              <c:f>(Profile!$C$105,Profile!$E$105,Profile!$G$105)</c:f>
              <c:numCache>
                <c:formatCode>0.00%</c:formatCode>
                <c:ptCount val="3"/>
                <c:pt idx="0">
                  <c:v>1.17E-2</c:v>
                </c:pt>
                <c:pt idx="1">
                  <c:v>1.41E-2</c:v>
                </c:pt>
                <c:pt idx="2">
                  <c:v>8.3000000000000001E-3</c:v>
                </c:pt>
              </c:numCache>
            </c:numRef>
          </c:val>
          <c:extLst>
            <c:ext xmlns:c16="http://schemas.microsoft.com/office/drawing/2014/chart" uri="{C3380CC4-5D6E-409C-BE32-E72D297353CC}">
              <c16:uniqueId val="{00000002-29CC-403F-B8D6-B293641B8621}"/>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327-4EB8-846C-4D883822E62B}"/>
              </c:ext>
            </c:extLst>
          </c:dPt>
          <c:cat>
            <c:strRef>
              <c:f>(Profile!$A$28,Profile!$D$28,Profile!$F$28)</c:f>
              <c:strCache>
                <c:ptCount val="3"/>
                <c:pt idx="0">
                  <c:v>Target</c:v>
                </c:pt>
                <c:pt idx="1">
                  <c:v>State</c:v>
                </c:pt>
                <c:pt idx="2">
                  <c:v>Score</c:v>
                </c:pt>
              </c:strCache>
            </c:strRef>
          </c:cat>
          <c:val>
            <c:numRef>
              <c:f>(Profile!$C$28,Profile!$E$28,Profile!$G$28)</c:f>
              <c:numCache>
                <c:formatCode>0.00%</c:formatCode>
                <c:ptCount val="3"/>
                <c:pt idx="0">
                  <c:v>0.95</c:v>
                </c:pt>
                <c:pt idx="1">
                  <c:v>0.9919</c:v>
                </c:pt>
                <c:pt idx="2">
                  <c:v>1</c:v>
                </c:pt>
              </c:numCache>
            </c:numRef>
          </c:val>
          <c:extLst>
            <c:ext xmlns:c16="http://schemas.microsoft.com/office/drawing/2014/chart" uri="{C3380CC4-5D6E-409C-BE32-E72D297353CC}">
              <c16:uniqueId val="{00000002-C327-4EB8-846C-4D883822E62B}"/>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Determination!$B$40:$B$43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C1FF-4BA6-9F2F-842C600F31E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C1FF-4BA6-9F2F-842C600F31E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C1FF-4BA6-9F2F-842C600F31E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C1FF-4BA6-9F2F-842C600F31E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Determination!$C$40:$C$43</c:f>
              <c:numCache>
                <c:formatCode>0.00%</c:formatCode>
                <c:ptCount val="4"/>
                <c:pt idx="0">
                  <c:v>0.25</c:v>
                </c:pt>
                <c:pt idx="1">
                  <c:v>0.2271</c:v>
                </c:pt>
                <c:pt idx="2">
                  <c:v>3.3300000000000003E-2</c:v>
                </c:pt>
                <c:pt idx="3">
                  <c:v>0.2</c:v>
                </c:pt>
              </c:numCache>
            </c:numRef>
          </c:val>
          <c:extLst>
            <c:ext xmlns:c16="http://schemas.microsoft.com/office/drawing/2014/chart" uri="{C3380CC4-5D6E-409C-BE32-E72D297353CC}">
              <c16:uniqueId val="{00000008-C1FF-4BA6-9F2F-842C600F31E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Determination!$B$32:$B$35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BFEC-4E8A-9E01-819A6C00A8E5}"/>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BFEC-4E8A-9E01-819A6C00A8E5}"/>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BFEC-4E8A-9E01-819A6C00A8E5}"/>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BFEC-4E8A-9E01-819A6C00A8E5}"/>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Determination!$C$32:$C$35</c:f>
              <c:numCache>
                <c:formatCode>0.00%</c:formatCode>
                <c:ptCount val="4"/>
                <c:pt idx="0">
                  <c:v>0.7</c:v>
                </c:pt>
                <c:pt idx="1">
                  <c:v>0.56169999999999998</c:v>
                </c:pt>
                <c:pt idx="2">
                  <c:v>0.33329999999999999</c:v>
                </c:pt>
                <c:pt idx="3">
                  <c:v>0.4</c:v>
                </c:pt>
              </c:numCache>
            </c:numRef>
          </c:val>
          <c:extLst>
            <c:ext xmlns:c16="http://schemas.microsoft.com/office/drawing/2014/chart" uri="{C3380CC4-5D6E-409C-BE32-E72D297353CC}">
              <c16:uniqueId val="{00000008-BFEC-4E8A-9E01-819A6C00A8E5}"/>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Determination!$B$56:$B$59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39D4-418D-8886-54A3B847FBE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39D4-418D-8886-54A3B847FBE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39D4-418D-8886-54A3B847FBE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39D4-418D-8886-54A3B847FBE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Determination!$C$56:$C$59</c:f>
              <c:numCache>
                <c:formatCode>0.00%</c:formatCode>
                <c:ptCount val="4"/>
                <c:pt idx="0">
                  <c:v>0.22</c:v>
                </c:pt>
                <c:pt idx="1">
                  <c:v>0.19339999999999999</c:v>
                </c:pt>
                <c:pt idx="2">
                  <c:v>0.1</c:v>
                </c:pt>
                <c:pt idx="3">
                  <c:v>0.22220000000000001</c:v>
                </c:pt>
              </c:numCache>
            </c:numRef>
          </c:val>
          <c:extLst>
            <c:ext xmlns:c16="http://schemas.microsoft.com/office/drawing/2014/chart" uri="{C3380CC4-5D6E-409C-BE32-E72D297353CC}">
              <c16:uniqueId val="{00000008-39D4-418D-8886-54A3B847FBE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Determination!$B$72:$B$75</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1D52-40D6-B373-3705B228A96D}"/>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1D52-40D6-B373-3705B228A96D}"/>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1D52-40D6-B373-3705B228A96D}"/>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1D52-40D6-B373-3705B228A96D}"/>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Determination!$C$72:$C$75</c:f>
              <c:numCache>
                <c:formatCode>0.00%</c:formatCode>
                <c:ptCount val="4"/>
                <c:pt idx="0">
                  <c:v>0.7</c:v>
                </c:pt>
                <c:pt idx="1">
                  <c:v>0.64039999999999997</c:v>
                </c:pt>
                <c:pt idx="2">
                  <c:v>0.61080000000000001</c:v>
                </c:pt>
                <c:pt idx="3">
                  <c:v>0.66249999999999998</c:v>
                </c:pt>
              </c:numCache>
            </c:numRef>
          </c:val>
          <c:extLst>
            <c:ext xmlns:c16="http://schemas.microsoft.com/office/drawing/2014/chart" uri="{C3380CC4-5D6E-409C-BE32-E72D297353CC}">
              <c16:uniqueId val="{00000008-1D52-40D6-B373-3705B228A96D}"/>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3A9E-4797-B54E-F3E7F7206106}"/>
              </c:ext>
            </c:extLst>
          </c:dPt>
          <c:cat>
            <c:strRef>
              <c:f>(Profile!$A$124,Profile!$D$124,Profile!$F$124)</c:f>
              <c:strCache>
                <c:ptCount val="3"/>
                <c:pt idx="0">
                  <c:v>Target</c:v>
                </c:pt>
                <c:pt idx="1">
                  <c:v>State</c:v>
                </c:pt>
                <c:pt idx="2">
                  <c:v>Score</c:v>
                </c:pt>
              </c:strCache>
            </c:strRef>
          </c:cat>
          <c:val>
            <c:numRef>
              <c:f>(Profile!$C$124,Profile!$E$124,Profile!$G$124)</c:f>
              <c:numCache>
                <c:formatCode>0.00%</c:formatCode>
                <c:ptCount val="3"/>
                <c:pt idx="0">
                  <c:v>0.60050000000000003</c:v>
                </c:pt>
                <c:pt idx="1">
                  <c:v>0.4642</c:v>
                </c:pt>
                <c:pt idx="2">
                  <c:v>0.59379999999999999</c:v>
                </c:pt>
              </c:numCache>
            </c:numRef>
          </c:val>
          <c:extLst>
            <c:ext xmlns:c16="http://schemas.microsoft.com/office/drawing/2014/chart" uri="{C3380CC4-5D6E-409C-BE32-E72D297353CC}">
              <c16:uniqueId val="{00000002-3A9E-4797-B54E-F3E7F7206106}"/>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Determination!$B$80:$B$83</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FDEC-41CF-A4B4-1DC9FFC90544}"/>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FDEC-41CF-A4B4-1DC9FFC90544}"/>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FDEC-41CF-A4B4-1DC9FFC90544}"/>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FDEC-41CF-A4B4-1DC9FFC90544}"/>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Determination!$C$80:$C$83</c:f>
              <c:numCache>
                <c:formatCode>0.00%</c:formatCode>
                <c:ptCount val="4"/>
                <c:pt idx="0">
                  <c:v>1</c:v>
                </c:pt>
                <c:pt idx="1">
                  <c:v>1</c:v>
                </c:pt>
                <c:pt idx="2">
                  <c:v>1</c:v>
                </c:pt>
                <c:pt idx="3">
                  <c:v>1</c:v>
                </c:pt>
              </c:numCache>
            </c:numRef>
          </c:val>
          <c:extLst>
            <c:ext xmlns:c16="http://schemas.microsoft.com/office/drawing/2014/chart" uri="{C3380CC4-5D6E-409C-BE32-E72D297353CC}">
              <c16:uniqueId val="{00000008-FDEC-41CF-A4B4-1DC9FFC90544}"/>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Determination!$B$88:$B$91</c:f>
              <c:strCache>
                <c:ptCount val="4"/>
                <c:pt idx="0">
                  <c:v>&lt;=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0093-4220-B02A-469B2C77580E}"/>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0093-4220-B02A-469B2C77580E}"/>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0093-4220-B02A-469B2C77580E}"/>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0093-4220-B02A-469B2C77580E}"/>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Determination!$C$88:$C$91</c:f>
              <c:numCache>
                <c:formatCode>0.00%</c:formatCode>
                <c:ptCount val="4"/>
                <c:pt idx="0">
                  <c:v>0.09</c:v>
                </c:pt>
                <c:pt idx="1">
                  <c:v>0.17219999999999999</c:v>
                </c:pt>
                <c:pt idx="2">
                  <c:v>0.1928</c:v>
                </c:pt>
                <c:pt idx="3">
                  <c:v>0.14199999999999999</c:v>
                </c:pt>
              </c:numCache>
            </c:numRef>
          </c:val>
          <c:extLst>
            <c:ext xmlns:c16="http://schemas.microsoft.com/office/drawing/2014/chart" uri="{C3380CC4-5D6E-409C-BE32-E72D297353CC}">
              <c16:uniqueId val="{00000008-0093-4220-B02A-469B2C77580E}"/>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Determination!$B$96:$B$99</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5976-4E09-A2D7-9988ABF28A86}"/>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5976-4E09-A2D7-9988ABF28A86}"/>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5976-4E09-A2D7-9988ABF28A86}"/>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5976-4E09-A2D7-9988ABF28A86}"/>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Determination!$C$96:$C$99</c:f>
              <c:numCache>
                <c:formatCode>0.00%</c:formatCode>
                <c:ptCount val="4"/>
                <c:pt idx="0">
                  <c:v>0.35</c:v>
                </c:pt>
                <c:pt idx="1">
                  <c:v>0.30299999999999999</c:v>
                </c:pt>
                <c:pt idx="2">
                  <c:v>0.27500000000000002</c:v>
                </c:pt>
                <c:pt idx="3">
                  <c:v>0.33300000000000002</c:v>
                </c:pt>
              </c:numCache>
            </c:numRef>
          </c:val>
          <c:extLst>
            <c:ext xmlns:c16="http://schemas.microsoft.com/office/drawing/2014/chart" uri="{C3380CC4-5D6E-409C-BE32-E72D297353CC}">
              <c16:uniqueId val="{00000008-5976-4E09-A2D7-9988ABF28A86}"/>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Determination!$B$48:$B$51</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8F8E-475F-879D-9307B638566A}"/>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8F8E-475F-879D-9307B638566A}"/>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8F8E-475F-879D-9307B638566A}"/>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8F8E-475F-879D-9307B638566A}"/>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Determination!$C$48:$C$51</c:f>
              <c:numCache>
                <c:formatCode>0.00%</c:formatCode>
                <c:ptCount val="4"/>
                <c:pt idx="0">
                  <c:v>0.15</c:v>
                </c:pt>
                <c:pt idx="1">
                  <c:v>0.13919999999999999</c:v>
                </c:pt>
                <c:pt idx="2">
                  <c:v>5.5599999999999997E-2</c:v>
                </c:pt>
                <c:pt idx="3">
                  <c:v>0</c:v>
                </c:pt>
              </c:numCache>
            </c:numRef>
          </c:val>
          <c:extLst>
            <c:ext xmlns:c16="http://schemas.microsoft.com/office/drawing/2014/chart" uri="{C3380CC4-5D6E-409C-BE32-E72D297353CC}">
              <c16:uniqueId val="{00000008-8F8E-475F-879D-9307B638566A}"/>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5268745858488372E-2"/>
          <c:y val="0.32352521228376174"/>
          <c:w val="0.87680587390921982"/>
          <c:h val="0.67647478771623826"/>
        </c:manualLayout>
      </c:layout>
      <c:barChart>
        <c:barDir val="bar"/>
        <c:grouping val="clustered"/>
        <c:varyColors val="1"/>
        <c:ser>
          <c:idx val="0"/>
          <c:order val="0"/>
          <c:tx>
            <c:strRef>
              <c:f>Determination!$B$64:$B$67</c:f>
              <c:strCache>
                <c:ptCount val="4"/>
                <c:pt idx="0">
                  <c:v>&gt;= Target</c:v>
                </c:pt>
                <c:pt idx="1">
                  <c:v>State</c:v>
                </c:pt>
                <c:pt idx="2">
                  <c:v>LEA 21-22</c:v>
                </c:pt>
                <c:pt idx="3">
                  <c:v>LEA 22-23</c:v>
                </c:pt>
              </c:strCache>
            </c:strRef>
          </c:tx>
          <c:invertIfNegative val="0"/>
          <c:dPt>
            <c:idx val="0"/>
            <c:invertIfNegative val="0"/>
            <c:bubble3D val="0"/>
            <c:spPr>
              <a:solidFill>
                <a:schemeClr val="accent1"/>
              </a:solidFill>
              <a:ln>
                <a:noFill/>
              </a:ln>
              <a:effectLst/>
            </c:spPr>
            <c:extLst>
              <c:ext xmlns:c16="http://schemas.microsoft.com/office/drawing/2014/chart" uri="{C3380CC4-5D6E-409C-BE32-E72D297353CC}">
                <c16:uniqueId val="{00000001-EEE0-4680-B4AC-23CACE111611}"/>
              </c:ext>
            </c:extLst>
          </c:dPt>
          <c:dPt>
            <c:idx val="1"/>
            <c:invertIfNegative val="0"/>
            <c:bubble3D val="0"/>
            <c:spPr>
              <a:solidFill>
                <a:schemeClr val="accent2"/>
              </a:solidFill>
              <a:ln>
                <a:noFill/>
              </a:ln>
              <a:effectLst/>
            </c:spPr>
            <c:extLst>
              <c:ext xmlns:c16="http://schemas.microsoft.com/office/drawing/2014/chart" uri="{C3380CC4-5D6E-409C-BE32-E72D297353CC}">
                <c16:uniqueId val="{00000003-EEE0-4680-B4AC-23CACE111611}"/>
              </c:ext>
            </c:extLst>
          </c:dPt>
          <c:dPt>
            <c:idx val="2"/>
            <c:invertIfNegative val="0"/>
            <c:bubble3D val="0"/>
            <c:spPr>
              <a:solidFill>
                <a:schemeClr val="accent3"/>
              </a:solidFill>
              <a:ln>
                <a:noFill/>
              </a:ln>
              <a:effectLst/>
            </c:spPr>
            <c:extLst>
              <c:ext xmlns:c16="http://schemas.microsoft.com/office/drawing/2014/chart" uri="{C3380CC4-5D6E-409C-BE32-E72D297353CC}">
                <c16:uniqueId val="{00000005-EEE0-4680-B4AC-23CACE111611}"/>
              </c:ext>
            </c:extLst>
          </c:dPt>
          <c:dPt>
            <c:idx val="3"/>
            <c:invertIfNegative val="0"/>
            <c:bubble3D val="0"/>
            <c:spPr>
              <a:solidFill>
                <a:schemeClr val="accent4"/>
              </a:solidFill>
              <a:ln>
                <a:noFill/>
              </a:ln>
              <a:effectLst/>
            </c:spPr>
            <c:extLst>
              <c:ext xmlns:c16="http://schemas.microsoft.com/office/drawing/2014/chart" uri="{C3380CC4-5D6E-409C-BE32-E72D297353CC}">
                <c16:uniqueId val="{00000007-EEE0-4680-B4AC-23CACE111611}"/>
              </c:ext>
            </c:extLst>
          </c:dPt>
          <c:cat>
            <c:multiLvlStrRef>
              <c:f>Determination!$A$30:$B$35</c:f>
              <c:multiLvlStrCache>
                <c:ptCount val="6"/>
                <c:lvl>
                  <c:pt idx="0">
                    <c:v>1.0</c:v>
                  </c:pt>
                  <c:pt idx="2">
                    <c:v>&gt;= Target</c:v>
                  </c:pt>
                  <c:pt idx="3">
                    <c:v>State</c:v>
                  </c:pt>
                  <c:pt idx="4">
                    <c:v>LEA 21-22</c:v>
                  </c:pt>
                  <c:pt idx="5">
                    <c:v>LEA 22-23</c:v>
                  </c:pt>
                </c:lvl>
                <c:lvl>
                  <c:pt idx="0">
                    <c:v>Score</c:v>
                  </c:pt>
                </c:lvl>
              </c:multiLvlStrCache>
            </c:multiLvlStrRef>
          </c:cat>
          <c:val>
            <c:numRef>
              <c:f>Determination!$C$64:$C$67</c:f>
              <c:numCache>
                <c:formatCode>0.00%</c:formatCode>
                <c:ptCount val="4"/>
                <c:pt idx="0">
                  <c:v>0.1</c:v>
                </c:pt>
                <c:pt idx="1">
                  <c:v>7.3999999999999996E-2</c:v>
                </c:pt>
                <c:pt idx="2">
                  <c:v>2.7799999999999998E-2</c:v>
                </c:pt>
                <c:pt idx="3">
                  <c:v>0</c:v>
                </c:pt>
              </c:numCache>
            </c:numRef>
          </c:val>
          <c:extLst>
            <c:ext xmlns:c16="http://schemas.microsoft.com/office/drawing/2014/chart" uri="{C3380CC4-5D6E-409C-BE32-E72D297353CC}">
              <c16:uniqueId val="{00000008-EEE0-4680-B4AC-23CACE111611}"/>
            </c:ext>
          </c:extLst>
        </c:ser>
        <c:dLbls>
          <c:showLegendKey val="0"/>
          <c:showVal val="0"/>
          <c:showCatName val="0"/>
          <c:showSerName val="0"/>
          <c:showPercent val="0"/>
          <c:showBubbleSize val="0"/>
        </c:dLbls>
        <c:gapWidth val="50"/>
        <c:axId val="1882070800"/>
        <c:axId val="1994772208"/>
      </c:barChart>
      <c:catAx>
        <c:axId val="1882070800"/>
        <c:scaling>
          <c:orientation val="maxMin"/>
        </c:scaling>
        <c:delete val="1"/>
        <c:axPos val="l"/>
        <c:numFmt formatCode="General" sourceLinked="1"/>
        <c:majorTickMark val="none"/>
        <c:minorTickMark val="none"/>
        <c:tickLblPos val="nextTo"/>
        <c:crossAx val="1994772208"/>
        <c:crosses val="autoZero"/>
        <c:auto val="1"/>
        <c:lblAlgn val="ctr"/>
        <c:lblOffset val="100"/>
        <c:noMultiLvlLbl val="0"/>
      </c:catAx>
      <c:valAx>
        <c:axId val="1994772208"/>
        <c:scaling>
          <c:orientation val="minMax"/>
          <c:max val="1"/>
        </c:scaling>
        <c:delete val="0"/>
        <c:axPos val="t"/>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a:glow rad="50800">
              <a:schemeClr val="accent1">
                <a:alpha val="40000"/>
              </a:schemeClr>
            </a:glow>
          </a:effectLst>
        </c:spPr>
        <c:txPr>
          <a:bodyPr rot="-60000000" spcFirstLastPara="1" vertOverflow="ellipsis" vert="horz" wrap="square" anchor="b" anchorCtr="0"/>
          <a:lstStyle/>
          <a:p>
            <a:pPr>
              <a:defRPr sz="900" b="0" i="0" u="none" strike="noStrike" kern="1200" baseline="0">
                <a:solidFill>
                  <a:schemeClr val="tx1">
                    <a:lumMod val="65000"/>
                    <a:lumOff val="35000"/>
                  </a:schemeClr>
                </a:solidFill>
                <a:latin typeface="+mn-lt"/>
                <a:ea typeface="+mn-ea"/>
                <a:cs typeface="+mn-cs"/>
              </a:defRPr>
            </a:pPr>
            <a:endParaRPr lang="en-US"/>
          </a:p>
        </c:txPr>
        <c:crossAx val="1882070800"/>
        <c:crosses val="autoZero"/>
        <c:crossBetween val="midCat"/>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B4-44BD-B9C9-F5E5CC0B5122}"/>
              </c:ext>
            </c:extLst>
          </c:dPt>
          <c:cat>
            <c:strRef>
              <c:f>(Profile!$A$128,Profile!$D$128,Profile!$F$128)</c:f>
              <c:strCache>
                <c:ptCount val="3"/>
                <c:pt idx="0">
                  <c:v>Target</c:v>
                </c:pt>
                <c:pt idx="1">
                  <c:v>State</c:v>
                </c:pt>
                <c:pt idx="2">
                  <c:v>Score</c:v>
                </c:pt>
              </c:strCache>
            </c:strRef>
          </c:cat>
          <c:val>
            <c:numRef>
              <c:f>(Profile!$C$128,Profile!$E$128,Profile!$G$128)</c:f>
              <c:numCache>
                <c:formatCode>0.00%</c:formatCode>
                <c:ptCount val="3"/>
                <c:pt idx="0">
                  <c:v>0.85950000000000004</c:v>
                </c:pt>
                <c:pt idx="1">
                  <c:v>0.84699999999999998</c:v>
                </c:pt>
                <c:pt idx="2">
                  <c:v>1</c:v>
                </c:pt>
              </c:numCache>
            </c:numRef>
          </c:val>
          <c:extLst>
            <c:ext xmlns:c16="http://schemas.microsoft.com/office/drawing/2014/chart" uri="{C3380CC4-5D6E-409C-BE32-E72D297353CC}">
              <c16:uniqueId val="{00000002-B9B4-44BD-B9C9-F5E5CC0B5122}"/>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96A3-4E02-9D6C-D65F82B44318}"/>
              </c:ext>
            </c:extLst>
          </c:dPt>
          <c:cat>
            <c:strRef>
              <c:f>(Profile!$A$132,Profile!$D$132,Profile!$F$132)</c:f>
              <c:strCache>
                <c:ptCount val="3"/>
                <c:pt idx="0">
                  <c:v>Target</c:v>
                </c:pt>
                <c:pt idx="1">
                  <c:v>State</c:v>
                </c:pt>
                <c:pt idx="2">
                  <c:v>Score</c:v>
                </c:pt>
              </c:strCache>
            </c:strRef>
          </c:cat>
          <c:val>
            <c:numRef>
              <c:f>(Profile!$C$132,Profile!$E$132,Profile!$G$132)</c:f>
              <c:numCache>
                <c:formatCode>0.00%</c:formatCode>
                <c:ptCount val="3"/>
                <c:pt idx="0">
                  <c:v>0.58199999999999996</c:v>
                </c:pt>
                <c:pt idx="1">
                  <c:v>0.49669999999999997</c:v>
                </c:pt>
                <c:pt idx="2">
                  <c:v>0.59379999999999999</c:v>
                </c:pt>
              </c:numCache>
            </c:numRef>
          </c:val>
          <c:extLst>
            <c:ext xmlns:c16="http://schemas.microsoft.com/office/drawing/2014/chart" uri="{C3380CC4-5D6E-409C-BE32-E72D297353CC}">
              <c16:uniqueId val="{00000002-96A3-4E02-9D6C-D65F82B4431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B9DB-42EC-BC75-A4BCAA28BFC8}"/>
              </c:ext>
            </c:extLst>
          </c:dPt>
          <c:cat>
            <c:strRef>
              <c:f>(Profile!$A$136,Profile!$D$136,Profile!$F$136)</c:f>
              <c:strCache>
                <c:ptCount val="3"/>
                <c:pt idx="0">
                  <c:v>Target</c:v>
                </c:pt>
                <c:pt idx="1">
                  <c:v>State</c:v>
                </c:pt>
                <c:pt idx="2">
                  <c:v>Score</c:v>
                </c:pt>
              </c:strCache>
            </c:strRef>
          </c:cat>
          <c:val>
            <c:numRef>
              <c:f>(Profile!$C$136,Profile!$E$136,Profile!$G$136)</c:f>
              <c:numCache>
                <c:formatCode>0.00%</c:formatCode>
                <c:ptCount val="3"/>
                <c:pt idx="0">
                  <c:v>0.89139999999999997</c:v>
                </c:pt>
                <c:pt idx="1">
                  <c:v>0.84840000000000004</c:v>
                </c:pt>
                <c:pt idx="2">
                  <c:v>1</c:v>
                </c:pt>
              </c:numCache>
            </c:numRef>
          </c:val>
          <c:extLst>
            <c:ext xmlns:c16="http://schemas.microsoft.com/office/drawing/2014/chart" uri="{C3380CC4-5D6E-409C-BE32-E72D297353CC}">
              <c16:uniqueId val="{00000002-B9DB-42EC-BC75-A4BCAA28BF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670625546806649"/>
          <c:y val="0.26069134788699666"/>
          <c:w val="0.84868963254593177"/>
          <c:h val="0.73930865211300334"/>
        </c:manualLayout>
      </c:layout>
      <c:barChart>
        <c:barDir val="bar"/>
        <c:grouping val="clustered"/>
        <c:varyColors val="0"/>
        <c:ser>
          <c:idx val="0"/>
          <c:order val="0"/>
          <c:spPr>
            <a:solidFill>
              <a:schemeClr val="accent1"/>
            </a:solidFill>
            <a:ln>
              <a:noFill/>
            </a:ln>
            <a:effectLst/>
          </c:spPr>
          <c:invertIfNegative val="0"/>
          <c:dPt>
            <c:idx val="2"/>
            <c:invertIfNegative val="0"/>
            <c:bubble3D val="0"/>
            <c:spPr>
              <a:solidFill>
                <a:schemeClr val="accent2">
                  <a:lumMod val="75000"/>
                </a:schemeClr>
              </a:solidFill>
              <a:ln>
                <a:noFill/>
              </a:ln>
              <a:effectLst/>
            </c:spPr>
            <c:extLst>
              <c:ext xmlns:c16="http://schemas.microsoft.com/office/drawing/2014/chart" uri="{C3380CC4-5D6E-409C-BE32-E72D297353CC}">
                <c16:uniqueId val="{00000001-C073-4EAD-B6A8-58622256ABC8}"/>
              </c:ext>
            </c:extLst>
          </c:dPt>
          <c:cat>
            <c:strRef>
              <c:f>(Profile!$A$162,Profile!$D$162,Profile!$F$162)</c:f>
              <c:strCache>
                <c:ptCount val="3"/>
                <c:pt idx="0">
                  <c:v>Target</c:v>
                </c:pt>
                <c:pt idx="1">
                  <c:v>State</c:v>
                </c:pt>
                <c:pt idx="2">
                  <c:v>Score</c:v>
                </c:pt>
              </c:strCache>
            </c:strRef>
          </c:cat>
          <c:val>
            <c:numRef>
              <c:f>(Profile!$C$162,Profile!$E$162,Profile!$G$162)</c:f>
              <c:numCache>
                <c:formatCode>0.00%</c:formatCode>
                <c:ptCount val="3"/>
                <c:pt idx="0">
                  <c:v>1</c:v>
                </c:pt>
                <c:pt idx="1">
                  <c:v>0.99329999999999996</c:v>
                </c:pt>
                <c:pt idx="2">
                  <c:v>1</c:v>
                </c:pt>
              </c:numCache>
            </c:numRef>
          </c:val>
          <c:extLst>
            <c:ext xmlns:c16="http://schemas.microsoft.com/office/drawing/2014/chart" uri="{C3380CC4-5D6E-409C-BE32-E72D297353CC}">
              <c16:uniqueId val="{00000002-C073-4EAD-B6A8-58622256ABC8}"/>
            </c:ext>
          </c:extLst>
        </c:ser>
        <c:dLbls>
          <c:showLegendKey val="0"/>
          <c:showVal val="0"/>
          <c:showCatName val="0"/>
          <c:showSerName val="0"/>
          <c:showPercent val="0"/>
          <c:showBubbleSize val="0"/>
        </c:dLbls>
        <c:gapWidth val="100"/>
        <c:axId val="193499439"/>
        <c:axId val="193502351"/>
      </c:barChart>
      <c:catAx>
        <c:axId val="193499439"/>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502351"/>
        <c:crosses val="autoZero"/>
        <c:auto val="1"/>
        <c:lblAlgn val="ctr"/>
        <c:lblOffset val="100"/>
        <c:noMultiLvlLbl val="0"/>
      </c:catAx>
      <c:valAx>
        <c:axId val="193502351"/>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n-US"/>
          </a:p>
        </c:txPr>
        <c:crossAx val="193499439"/>
        <c:crosses val="autoZero"/>
        <c:crossBetween val="between"/>
        <c:majorUnit val="0.2"/>
        <c:minorUnit val="0.2"/>
      </c:valAx>
      <c:spPr>
        <a:noFill/>
        <a:ln>
          <a:noFill/>
        </a:ln>
        <a:effectLst/>
      </c:spPr>
    </c:plotArea>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2.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3.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4.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3" Type="http://schemas.openxmlformats.org/officeDocument/2006/relationships/chart" Target="../charts/chart11.xml"/><Relationship Id="rId18" Type="http://schemas.openxmlformats.org/officeDocument/2006/relationships/chart" Target="../charts/chart16.xml"/><Relationship Id="rId26" Type="http://schemas.openxmlformats.org/officeDocument/2006/relationships/chart" Target="../charts/chart24.xml"/><Relationship Id="rId39" Type="http://schemas.openxmlformats.org/officeDocument/2006/relationships/chart" Target="../charts/chart37.xml"/><Relationship Id="rId21" Type="http://schemas.openxmlformats.org/officeDocument/2006/relationships/chart" Target="../charts/chart19.xml"/><Relationship Id="rId34" Type="http://schemas.openxmlformats.org/officeDocument/2006/relationships/chart" Target="../charts/chart32.xml"/><Relationship Id="rId42" Type="http://schemas.openxmlformats.org/officeDocument/2006/relationships/chart" Target="../charts/chart40.xml"/><Relationship Id="rId47" Type="http://schemas.openxmlformats.org/officeDocument/2006/relationships/chart" Target="../charts/chart45.xml"/><Relationship Id="rId7" Type="http://schemas.openxmlformats.org/officeDocument/2006/relationships/chart" Target="../charts/chart5.xml"/><Relationship Id="rId2" Type="http://schemas.openxmlformats.org/officeDocument/2006/relationships/image" Target="../media/image2.png"/><Relationship Id="rId16" Type="http://schemas.openxmlformats.org/officeDocument/2006/relationships/chart" Target="../charts/chart14.xml"/><Relationship Id="rId29" Type="http://schemas.openxmlformats.org/officeDocument/2006/relationships/chart" Target="../charts/chart27.xml"/><Relationship Id="rId1" Type="http://schemas.openxmlformats.org/officeDocument/2006/relationships/image" Target="../media/image1.png"/><Relationship Id="rId6" Type="http://schemas.openxmlformats.org/officeDocument/2006/relationships/chart" Target="../charts/chart4.xml"/><Relationship Id="rId11" Type="http://schemas.openxmlformats.org/officeDocument/2006/relationships/chart" Target="../charts/chart9.xml"/><Relationship Id="rId24" Type="http://schemas.openxmlformats.org/officeDocument/2006/relationships/chart" Target="../charts/chart22.xml"/><Relationship Id="rId32" Type="http://schemas.openxmlformats.org/officeDocument/2006/relationships/chart" Target="../charts/chart30.xml"/><Relationship Id="rId37" Type="http://schemas.openxmlformats.org/officeDocument/2006/relationships/chart" Target="../charts/chart35.xml"/><Relationship Id="rId40" Type="http://schemas.openxmlformats.org/officeDocument/2006/relationships/chart" Target="../charts/chart38.xml"/><Relationship Id="rId45" Type="http://schemas.openxmlformats.org/officeDocument/2006/relationships/chart" Target="../charts/chart43.xml"/><Relationship Id="rId5" Type="http://schemas.openxmlformats.org/officeDocument/2006/relationships/chart" Target="../charts/chart3.xml"/><Relationship Id="rId15" Type="http://schemas.openxmlformats.org/officeDocument/2006/relationships/chart" Target="../charts/chart13.xml"/><Relationship Id="rId23" Type="http://schemas.openxmlformats.org/officeDocument/2006/relationships/chart" Target="../charts/chart21.xml"/><Relationship Id="rId28" Type="http://schemas.openxmlformats.org/officeDocument/2006/relationships/chart" Target="../charts/chart26.xml"/><Relationship Id="rId36" Type="http://schemas.openxmlformats.org/officeDocument/2006/relationships/chart" Target="../charts/chart34.xml"/><Relationship Id="rId10" Type="http://schemas.openxmlformats.org/officeDocument/2006/relationships/chart" Target="../charts/chart8.xml"/><Relationship Id="rId19" Type="http://schemas.openxmlformats.org/officeDocument/2006/relationships/chart" Target="../charts/chart17.xml"/><Relationship Id="rId31" Type="http://schemas.openxmlformats.org/officeDocument/2006/relationships/chart" Target="../charts/chart29.xml"/><Relationship Id="rId44" Type="http://schemas.openxmlformats.org/officeDocument/2006/relationships/chart" Target="../charts/chart42.xml"/><Relationship Id="rId4" Type="http://schemas.openxmlformats.org/officeDocument/2006/relationships/chart" Target="../charts/chart2.xml"/><Relationship Id="rId9" Type="http://schemas.openxmlformats.org/officeDocument/2006/relationships/chart" Target="../charts/chart7.xml"/><Relationship Id="rId14" Type="http://schemas.openxmlformats.org/officeDocument/2006/relationships/chart" Target="../charts/chart12.xml"/><Relationship Id="rId22" Type="http://schemas.openxmlformats.org/officeDocument/2006/relationships/chart" Target="../charts/chart20.xml"/><Relationship Id="rId27" Type="http://schemas.openxmlformats.org/officeDocument/2006/relationships/chart" Target="../charts/chart25.xml"/><Relationship Id="rId30" Type="http://schemas.openxmlformats.org/officeDocument/2006/relationships/chart" Target="../charts/chart28.xml"/><Relationship Id="rId35" Type="http://schemas.openxmlformats.org/officeDocument/2006/relationships/chart" Target="../charts/chart33.xml"/><Relationship Id="rId43" Type="http://schemas.openxmlformats.org/officeDocument/2006/relationships/chart" Target="../charts/chart41.xml"/><Relationship Id="rId8" Type="http://schemas.openxmlformats.org/officeDocument/2006/relationships/chart" Target="../charts/chart6.xml"/><Relationship Id="rId3" Type="http://schemas.openxmlformats.org/officeDocument/2006/relationships/chart" Target="../charts/chart1.xml"/><Relationship Id="rId12" Type="http://schemas.openxmlformats.org/officeDocument/2006/relationships/chart" Target="../charts/chart10.xml"/><Relationship Id="rId17" Type="http://schemas.openxmlformats.org/officeDocument/2006/relationships/chart" Target="../charts/chart15.xml"/><Relationship Id="rId25" Type="http://schemas.openxmlformats.org/officeDocument/2006/relationships/chart" Target="../charts/chart23.xml"/><Relationship Id="rId33" Type="http://schemas.openxmlformats.org/officeDocument/2006/relationships/chart" Target="../charts/chart31.xml"/><Relationship Id="rId38" Type="http://schemas.openxmlformats.org/officeDocument/2006/relationships/chart" Target="../charts/chart36.xml"/><Relationship Id="rId46" Type="http://schemas.openxmlformats.org/officeDocument/2006/relationships/chart" Target="../charts/chart44.xml"/><Relationship Id="rId20" Type="http://schemas.openxmlformats.org/officeDocument/2006/relationships/chart" Target="../charts/chart18.xml"/><Relationship Id="rId41" Type="http://schemas.openxmlformats.org/officeDocument/2006/relationships/chart" Target="../charts/chart39.xml"/></Relationships>
</file>

<file path=xl/drawings/_rels/drawing2.xml.rels><?xml version="1.0" encoding="UTF-8" standalone="yes"?>
<Relationships xmlns="http://schemas.openxmlformats.org/package/2006/relationships"><Relationship Id="rId8" Type="http://schemas.openxmlformats.org/officeDocument/2006/relationships/chart" Target="../charts/chart51.xml"/><Relationship Id="rId3" Type="http://schemas.openxmlformats.org/officeDocument/2006/relationships/chart" Target="../charts/chart46.xml"/><Relationship Id="rId7" Type="http://schemas.openxmlformats.org/officeDocument/2006/relationships/chart" Target="../charts/chart50.xml"/><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49.xml"/><Relationship Id="rId11" Type="http://schemas.openxmlformats.org/officeDocument/2006/relationships/chart" Target="../charts/chart54.xml"/><Relationship Id="rId5" Type="http://schemas.openxmlformats.org/officeDocument/2006/relationships/chart" Target="../charts/chart48.xml"/><Relationship Id="rId10" Type="http://schemas.openxmlformats.org/officeDocument/2006/relationships/chart" Target="../charts/chart53.xml"/><Relationship Id="rId4" Type="http://schemas.openxmlformats.org/officeDocument/2006/relationships/chart" Target="../charts/chart47.xml"/><Relationship Id="rId9" Type="http://schemas.openxmlformats.org/officeDocument/2006/relationships/chart" Target="../charts/chart52.xml"/></Relationships>
</file>

<file path=xl/drawings/drawing1.xml><?xml version="1.0" encoding="utf-8"?>
<xdr:wsDr xmlns:xdr="http://schemas.openxmlformats.org/drawingml/2006/spreadsheetDrawing" xmlns:a="http://schemas.openxmlformats.org/drawingml/2006/main">
  <xdr:twoCellAnchor>
    <xdr:from>
      <xdr:col>15</xdr:col>
      <xdr:colOff>245622</xdr:colOff>
      <xdr:row>1</xdr:row>
      <xdr:rowOff>25126</xdr:rowOff>
    </xdr:from>
    <xdr:to>
      <xdr:col>18</xdr:col>
      <xdr:colOff>273212</xdr:colOff>
      <xdr:row>6</xdr:row>
      <xdr:rowOff>164</xdr:rowOff>
    </xdr:to>
    <xdr:pic>
      <xdr:nvPicPr>
        <xdr:cNvPr id="39" name="Picture 1" descr="OSES Logo" title="OSES Logo">
          <a:extLst>
            <a:ext uri="{FF2B5EF4-FFF2-40B4-BE49-F238E27FC236}">
              <a16:creationId xmlns:a16="http://schemas.microsoft.com/office/drawing/2014/main" id="{00000000-0008-0000-0100-000027000000}"/>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5586949" y="274241"/>
          <a:ext cx="906821" cy="9128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12</xdr:col>
      <xdr:colOff>186980</xdr:colOff>
      <xdr:row>1</xdr:row>
      <xdr:rowOff>18961</xdr:rowOff>
    </xdr:from>
    <xdr:to>
      <xdr:col>15</xdr:col>
      <xdr:colOff>222149</xdr:colOff>
      <xdr:row>6</xdr:row>
      <xdr:rowOff>1248</xdr:rowOff>
    </xdr:to>
    <xdr:pic>
      <xdr:nvPicPr>
        <xdr:cNvPr id="41" name="Picture 40" descr="SCDE Logo" title="SCDE Logo">
          <a:extLst>
            <a:ext uri="{FF2B5EF4-FFF2-40B4-BE49-F238E27FC236}">
              <a16:creationId xmlns:a16="http://schemas.microsoft.com/office/drawing/2014/main" id="{00000000-0008-0000-0100-000029000000}"/>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649076" y="268076"/>
          <a:ext cx="914400" cy="914400"/>
        </a:xfrm>
        <a:prstGeom prst="rect">
          <a:avLst/>
        </a:prstGeom>
      </xdr:spPr>
    </xdr:pic>
    <xdr:clientData/>
  </xdr:twoCellAnchor>
  <xdr:twoCellAnchor editAs="oneCell">
    <xdr:from>
      <xdr:col>9</xdr:col>
      <xdr:colOff>0</xdr:colOff>
      <xdr:row>108</xdr:row>
      <xdr:rowOff>0</xdr:rowOff>
    </xdr:from>
    <xdr:to>
      <xdr:col>19</xdr:col>
      <xdr:colOff>5096</xdr:colOff>
      <xdr:row>108</xdr:row>
      <xdr:rowOff>520212</xdr:rowOff>
    </xdr:to>
    <xdr:graphicFrame macro="">
      <xdr:nvGraphicFramePr>
        <xdr:cNvPr id="54" name="Chart 53" descr="&quot;&quot;">
          <a:extLst>
            <a:ext uri="{FF2B5EF4-FFF2-40B4-BE49-F238E27FC236}">
              <a16:creationId xmlns:a16="http://schemas.microsoft.com/office/drawing/2014/main" id="{00000000-0008-0000-01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9</xdr:col>
      <xdr:colOff>0</xdr:colOff>
      <xdr:row>111</xdr:row>
      <xdr:rowOff>0</xdr:rowOff>
    </xdr:from>
    <xdr:to>
      <xdr:col>18</xdr:col>
      <xdr:colOff>285749</xdr:colOff>
      <xdr:row>111</xdr:row>
      <xdr:rowOff>520212</xdr:rowOff>
    </xdr:to>
    <xdr:graphicFrame macro="">
      <xdr:nvGraphicFramePr>
        <xdr:cNvPr id="57" name="Chart 56" descr="&quot;&quot;">
          <a:extLst>
            <a:ext uri="{FF2B5EF4-FFF2-40B4-BE49-F238E27FC236}">
              <a16:creationId xmlns:a16="http://schemas.microsoft.com/office/drawing/2014/main" id="{00000000-0008-0000-01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9</xdr:col>
      <xdr:colOff>0</xdr:colOff>
      <xdr:row>114</xdr:row>
      <xdr:rowOff>0</xdr:rowOff>
    </xdr:from>
    <xdr:to>
      <xdr:col>18</xdr:col>
      <xdr:colOff>285749</xdr:colOff>
      <xdr:row>114</xdr:row>
      <xdr:rowOff>520212</xdr:rowOff>
    </xdr:to>
    <xdr:graphicFrame macro="">
      <xdr:nvGraphicFramePr>
        <xdr:cNvPr id="60" name="Chart 59" descr="&quot;&quot;">
          <a:extLst>
            <a:ext uri="{FF2B5EF4-FFF2-40B4-BE49-F238E27FC236}">
              <a16:creationId xmlns:a16="http://schemas.microsoft.com/office/drawing/2014/main" id="{00000000-0008-0000-0100-00003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oneCell">
    <xdr:from>
      <xdr:col>9</xdr:col>
      <xdr:colOff>0</xdr:colOff>
      <xdr:row>119</xdr:row>
      <xdr:rowOff>0</xdr:rowOff>
    </xdr:from>
    <xdr:to>
      <xdr:col>18</xdr:col>
      <xdr:colOff>285749</xdr:colOff>
      <xdr:row>119</xdr:row>
      <xdr:rowOff>520212</xdr:rowOff>
    </xdr:to>
    <xdr:graphicFrame macro="">
      <xdr:nvGraphicFramePr>
        <xdr:cNvPr id="97" name="Chart 96" descr="&quot;&quot;">
          <a:extLst>
            <a:ext uri="{FF2B5EF4-FFF2-40B4-BE49-F238E27FC236}">
              <a16:creationId xmlns:a16="http://schemas.microsoft.com/office/drawing/2014/main" id="{00000000-0008-0000-0100-00006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oneCell">
    <xdr:from>
      <xdr:col>9</xdr:col>
      <xdr:colOff>0</xdr:colOff>
      <xdr:row>123</xdr:row>
      <xdr:rowOff>0</xdr:rowOff>
    </xdr:from>
    <xdr:to>
      <xdr:col>18</xdr:col>
      <xdr:colOff>285749</xdr:colOff>
      <xdr:row>123</xdr:row>
      <xdr:rowOff>520212</xdr:rowOff>
    </xdr:to>
    <xdr:graphicFrame macro="">
      <xdr:nvGraphicFramePr>
        <xdr:cNvPr id="98" name="Chart 97" descr="&quot;&quot;">
          <a:extLst>
            <a:ext uri="{FF2B5EF4-FFF2-40B4-BE49-F238E27FC236}">
              <a16:creationId xmlns:a16="http://schemas.microsoft.com/office/drawing/2014/main" id="{00000000-0008-0000-0100-00006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9</xdr:col>
      <xdr:colOff>0</xdr:colOff>
      <xdr:row>127</xdr:row>
      <xdr:rowOff>0</xdr:rowOff>
    </xdr:from>
    <xdr:to>
      <xdr:col>18</xdr:col>
      <xdr:colOff>285749</xdr:colOff>
      <xdr:row>127</xdr:row>
      <xdr:rowOff>520212</xdr:rowOff>
    </xdr:to>
    <xdr:graphicFrame macro="">
      <xdr:nvGraphicFramePr>
        <xdr:cNvPr id="100" name="Chart 99" descr="&quot;&quot;">
          <a:extLst>
            <a:ext uri="{FF2B5EF4-FFF2-40B4-BE49-F238E27FC236}">
              <a16:creationId xmlns:a16="http://schemas.microsoft.com/office/drawing/2014/main" id="{00000000-0008-0000-0100-00006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oneCell">
    <xdr:from>
      <xdr:col>9</xdr:col>
      <xdr:colOff>0</xdr:colOff>
      <xdr:row>131</xdr:row>
      <xdr:rowOff>0</xdr:rowOff>
    </xdr:from>
    <xdr:to>
      <xdr:col>18</xdr:col>
      <xdr:colOff>285749</xdr:colOff>
      <xdr:row>131</xdr:row>
      <xdr:rowOff>520212</xdr:rowOff>
    </xdr:to>
    <xdr:graphicFrame macro="">
      <xdr:nvGraphicFramePr>
        <xdr:cNvPr id="114" name="Chart 113" descr="&quot;&quot;">
          <a:extLst>
            <a:ext uri="{FF2B5EF4-FFF2-40B4-BE49-F238E27FC236}">
              <a16:creationId xmlns:a16="http://schemas.microsoft.com/office/drawing/2014/main" id="{00000000-0008-0000-0100-00007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9</xdr:col>
      <xdr:colOff>0</xdr:colOff>
      <xdr:row>135</xdr:row>
      <xdr:rowOff>0</xdr:rowOff>
    </xdr:from>
    <xdr:to>
      <xdr:col>18</xdr:col>
      <xdr:colOff>285749</xdr:colOff>
      <xdr:row>135</xdr:row>
      <xdr:rowOff>520212</xdr:rowOff>
    </xdr:to>
    <xdr:graphicFrame macro="">
      <xdr:nvGraphicFramePr>
        <xdr:cNvPr id="115" name="Chart 114" descr="&quot;&quot;">
          <a:extLst>
            <a:ext uri="{FF2B5EF4-FFF2-40B4-BE49-F238E27FC236}">
              <a16:creationId xmlns:a16="http://schemas.microsoft.com/office/drawing/2014/main" id="{00000000-0008-0000-0100-00007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oneCell">
    <xdr:from>
      <xdr:col>9</xdr:col>
      <xdr:colOff>0</xdr:colOff>
      <xdr:row>161</xdr:row>
      <xdr:rowOff>0</xdr:rowOff>
    </xdr:from>
    <xdr:to>
      <xdr:col>18</xdr:col>
      <xdr:colOff>285749</xdr:colOff>
      <xdr:row>161</xdr:row>
      <xdr:rowOff>520212</xdr:rowOff>
    </xdr:to>
    <xdr:graphicFrame macro="">
      <xdr:nvGraphicFramePr>
        <xdr:cNvPr id="117" name="Chart 116" descr="&quot;&quot;">
          <a:extLst>
            <a:ext uri="{FF2B5EF4-FFF2-40B4-BE49-F238E27FC236}">
              <a16:creationId xmlns:a16="http://schemas.microsoft.com/office/drawing/2014/main" id="{00000000-0008-0000-0100-00007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oneCell">
    <xdr:from>
      <xdr:col>9</xdr:col>
      <xdr:colOff>0</xdr:colOff>
      <xdr:row>139</xdr:row>
      <xdr:rowOff>0</xdr:rowOff>
    </xdr:from>
    <xdr:to>
      <xdr:col>18</xdr:col>
      <xdr:colOff>285749</xdr:colOff>
      <xdr:row>139</xdr:row>
      <xdr:rowOff>519893</xdr:rowOff>
    </xdr:to>
    <xdr:graphicFrame macro="">
      <xdr:nvGraphicFramePr>
        <xdr:cNvPr id="119" name="Chart 118" descr="&quot;&quot;">
          <a:extLst>
            <a:ext uri="{FF2B5EF4-FFF2-40B4-BE49-F238E27FC236}">
              <a16:creationId xmlns:a16="http://schemas.microsoft.com/office/drawing/2014/main" id="{00000000-0008-0000-0100-00007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oneCell">
    <xdr:from>
      <xdr:col>9</xdr:col>
      <xdr:colOff>0</xdr:colOff>
      <xdr:row>143</xdr:row>
      <xdr:rowOff>0</xdr:rowOff>
    </xdr:from>
    <xdr:to>
      <xdr:col>18</xdr:col>
      <xdr:colOff>285749</xdr:colOff>
      <xdr:row>143</xdr:row>
      <xdr:rowOff>519893</xdr:rowOff>
    </xdr:to>
    <xdr:graphicFrame macro="">
      <xdr:nvGraphicFramePr>
        <xdr:cNvPr id="121" name="Chart 120" descr="&quot;&quot;">
          <a:extLst>
            <a:ext uri="{FF2B5EF4-FFF2-40B4-BE49-F238E27FC236}">
              <a16:creationId xmlns:a16="http://schemas.microsoft.com/office/drawing/2014/main" id="{00000000-0008-0000-0100-00007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oneCell">
    <xdr:from>
      <xdr:col>9</xdr:col>
      <xdr:colOff>0</xdr:colOff>
      <xdr:row>18</xdr:row>
      <xdr:rowOff>0</xdr:rowOff>
    </xdr:from>
    <xdr:to>
      <xdr:col>18</xdr:col>
      <xdr:colOff>290846</xdr:colOff>
      <xdr:row>18</xdr:row>
      <xdr:rowOff>518939</xdr:rowOff>
    </xdr:to>
    <xdr:graphicFrame macro="">
      <xdr:nvGraphicFramePr>
        <xdr:cNvPr id="135" name="Chart 134" descr="&quot;&quot;">
          <a:extLst>
            <a:ext uri="{FF2B5EF4-FFF2-40B4-BE49-F238E27FC236}">
              <a16:creationId xmlns:a16="http://schemas.microsoft.com/office/drawing/2014/main" id="{00000000-0008-0000-0100-00008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oneCell">
    <xdr:from>
      <xdr:col>9</xdr:col>
      <xdr:colOff>0</xdr:colOff>
      <xdr:row>21</xdr:row>
      <xdr:rowOff>0</xdr:rowOff>
    </xdr:from>
    <xdr:to>
      <xdr:col>18</xdr:col>
      <xdr:colOff>285749</xdr:colOff>
      <xdr:row>21</xdr:row>
      <xdr:rowOff>519893</xdr:rowOff>
    </xdr:to>
    <xdr:graphicFrame macro="">
      <xdr:nvGraphicFramePr>
        <xdr:cNvPr id="136" name="Chart 135" descr="&quot;&quot;">
          <a:extLst>
            <a:ext uri="{FF2B5EF4-FFF2-40B4-BE49-F238E27FC236}">
              <a16:creationId xmlns:a16="http://schemas.microsoft.com/office/drawing/2014/main" id="{00000000-0008-0000-0100-00008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oneCell">
    <xdr:from>
      <xdr:col>9</xdr:col>
      <xdr:colOff>0</xdr:colOff>
      <xdr:row>24</xdr:row>
      <xdr:rowOff>0</xdr:rowOff>
    </xdr:from>
    <xdr:to>
      <xdr:col>18</xdr:col>
      <xdr:colOff>285749</xdr:colOff>
      <xdr:row>24</xdr:row>
      <xdr:rowOff>519893</xdr:rowOff>
    </xdr:to>
    <xdr:graphicFrame macro="">
      <xdr:nvGraphicFramePr>
        <xdr:cNvPr id="137" name="Chart 136" descr="&quot;&quot;">
          <a:extLst>
            <a:ext uri="{FF2B5EF4-FFF2-40B4-BE49-F238E27FC236}">
              <a16:creationId xmlns:a16="http://schemas.microsoft.com/office/drawing/2014/main" id="{00000000-0008-0000-0100-00008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oneCell">
    <xdr:from>
      <xdr:col>9</xdr:col>
      <xdr:colOff>0</xdr:colOff>
      <xdr:row>30</xdr:row>
      <xdr:rowOff>0</xdr:rowOff>
    </xdr:from>
    <xdr:to>
      <xdr:col>18</xdr:col>
      <xdr:colOff>285749</xdr:colOff>
      <xdr:row>30</xdr:row>
      <xdr:rowOff>519893</xdr:rowOff>
    </xdr:to>
    <xdr:graphicFrame macro="">
      <xdr:nvGraphicFramePr>
        <xdr:cNvPr id="139" name="Chart 138" descr="&quot;&quot;">
          <a:extLst>
            <a:ext uri="{FF2B5EF4-FFF2-40B4-BE49-F238E27FC236}">
              <a16:creationId xmlns:a16="http://schemas.microsoft.com/office/drawing/2014/main" id="{00000000-0008-0000-0100-00008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oneCell">
    <xdr:from>
      <xdr:col>9</xdr:col>
      <xdr:colOff>0</xdr:colOff>
      <xdr:row>33</xdr:row>
      <xdr:rowOff>0</xdr:rowOff>
    </xdr:from>
    <xdr:to>
      <xdr:col>18</xdr:col>
      <xdr:colOff>285749</xdr:colOff>
      <xdr:row>33</xdr:row>
      <xdr:rowOff>519893</xdr:rowOff>
    </xdr:to>
    <xdr:graphicFrame macro="">
      <xdr:nvGraphicFramePr>
        <xdr:cNvPr id="140" name="Chart 139" descr="&quot;&quot;">
          <a:extLst>
            <a:ext uri="{FF2B5EF4-FFF2-40B4-BE49-F238E27FC236}">
              <a16:creationId xmlns:a16="http://schemas.microsoft.com/office/drawing/2014/main" id="{00000000-0008-0000-0100-00008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oneCell">
    <xdr:from>
      <xdr:col>9</xdr:col>
      <xdr:colOff>0</xdr:colOff>
      <xdr:row>36</xdr:row>
      <xdr:rowOff>0</xdr:rowOff>
    </xdr:from>
    <xdr:to>
      <xdr:col>18</xdr:col>
      <xdr:colOff>285749</xdr:colOff>
      <xdr:row>36</xdr:row>
      <xdr:rowOff>519894</xdr:rowOff>
    </xdr:to>
    <xdr:graphicFrame macro="">
      <xdr:nvGraphicFramePr>
        <xdr:cNvPr id="141" name="Chart 140" descr="&quot;&quot;">
          <a:extLst>
            <a:ext uri="{FF2B5EF4-FFF2-40B4-BE49-F238E27FC236}">
              <a16:creationId xmlns:a16="http://schemas.microsoft.com/office/drawing/2014/main" id="{00000000-0008-0000-0100-00008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oneCell">
    <xdr:from>
      <xdr:col>9</xdr:col>
      <xdr:colOff>0</xdr:colOff>
      <xdr:row>39</xdr:row>
      <xdr:rowOff>0</xdr:rowOff>
    </xdr:from>
    <xdr:to>
      <xdr:col>18</xdr:col>
      <xdr:colOff>285749</xdr:colOff>
      <xdr:row>39</xdr:row>
      <xdr:rowOff>519893</xdr:rowOff>
    </xdr:to>
    <xdr:graphicFrame macro="">
      <xdr:nvGraphicFramePr>
        <xdr:cNvPr id="142" name="Chart 141" descr="&quot;&quot;">
          <a:extLst>
            <a:ext uri="{FF2B5EF4-FFF2-40B4-BE49-F238E27FC236}">
              <a16:creationId xmlns:a16="http://schemas.microsoft.com/office/drawing/2014/main" id="{00000000-0008-0000-0100-00008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oneCell">
    <xdr:from>
      <xdr:col>9</xdr:col>
      <xdr:colOff>0</xdr:colOff>
      <xdr:row>42</xdr:row>
      <xdr:rowOff>0</xdr:rowOff>
    </xdr:from>
    <xdr:to>
      <xdr:col>18</xdr:col>
      <xdr:colOff>285749</xdr:colOff>
      <xdr:row>42</xdr:row>
      <xdr:rowOff>519893</xdr:rowOff>
    </xdr:to>
    <xdr:graphicFrame macro="">
      <xdr:nvGraphicFramePr>
        <xdr:cNvPr id="143" name="Chart 142" descr="&quot;&quot;">
          <a:extLst>
            <a:ext uri="{FF2B5EF4-FFF2-40B4-BE49-F238E27FC236}">
              <a16:creationId xmlns:a16="http://schemas.microsoft.com/office/drawing/2014/main" id="{00000000-0008-0000-0100-00008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oneCell">
    <xdr:from>
      <xdr:col>9</xdr:col>
      <xdr:colOff>0</xdr:colOff>
      <xdr:row>45</xdr:row>
      <xdr:rowOff>0</xdr:rowOff>
    </xdr:from>
    <xdr:to>
      <xdr:col>18</xdr:col>
      <xdr:colOff>285749</xdr:colOff>
      <xdr:row>45</xdr:row>
      <xdr:rowOff>519893</xdr:rowOff>
    </xdr:to>
    <xdr:graphicFrame macro="">
      <xdr:nvGraphicFramePr>
        <xdr:cNvPr id="146" name="Chart 145" descr="&quot;&quot;">
          <a:extLst>
            <a:ext uri="{FF2B5EF4-FFF2-40B4-BE49-F238E27FC236}">
              <a16:creationId xmlns:a16="http://schemas.microsoft.com/office/drawing/2014/main" id="{00000000-0008-0000-0100-00009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oneCell">
    <xdr:from>
      <xdr:col>9</xdr:col>
      <xdr:colOff>0</xdr:colOff>
      <xdr:row>48</xdr:row>
      <xdr:rowOff>0</xdr:rowOff>
    </xdr:from>
    <xdr:to>
      <xdr:col>18</xdr:col>
      <xdr:colOff>285749</xdr:colOff>
      <xdr:row>48</xdr:row>
      <xdr:rowOff>524672</xdr:rowOff>
    </xdr:to>
    <xdr:graphicFrame macro="">
      <xdr:nvGraphicFramePr>
        <xdr:cNvPr id="147" name="Chart 146" descr="&quot;&quot;">
          <a:extLst>
            <a:ext uri="{FF2B5EF4-FFF2-40B4-BE49-F238E27FC236}">
              <a16:creationId xmlns:a16="http://schemas.microsoft.com/office/drawing/2014/main" id="{00000000-0008-0000-0100-00009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oneCell">
    <xdr:from>
      <xdr:col>9</xdr:col>
      <xdr:colOff>0</xdr:colOff>
      <xdr:row>51</xdr:row>
      <xdr:rowOff>0</xdr:rowOff>
    </xdr:from>
    <xdr:to>
      <xdr:col>18</xdr:col>
      <xdr:colOff>285749</xdr:colOff>
      <xdr:row>51</xdr:row>
      <xdr:rowOff>519894</xdr:rowOff>
    </xdr:to>
    <xdr:graphicFrame macro="">
      <xdr:nvGraphicFramePr>
        <xdr:cNvPr id="148" name="Chart 147" descr="&quot;&quot;">
          <a:extLst>
            <a:ext uri="{FF2B5EF4-FFF2-40B4-BE49-F238E27FC236}">
              <a16:creationId xmlns:a16="http://schemas.microsoft.com/office/drawing/2014/main" id="{00000000-0008-0000-0100-00009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oneCell">
    <xdr:from>
      <xdr:col>9</xdr:col>
      <xdr:colOff>0</xdr:colOff>
      <xdr:row>54</xdr:row>
      <xdr:rowOff>0</xdr:rowOff>
    </xdr:from>
    <xdr:to>
      <xdr:col>18</xdr:col>
      <xdr:colOff>285749</xdr:colOff>
      <xdr:row>54</xdr:row>
      <xdr:rowOff>519893</xdr:rowOff>
    </xdr:to>
    <xdr:graphicFrame macro="">
      <xdr:nvGraphicFramePr>
        <xdr:cNvPr id="149" name="Chart 148" descr="&quot;&quot;">
          <a:extLst>
            <a:ext uri="{FF2B5EF4-FFF2-40B4-BE49-F238E27FC236}">
              <a16:creationId xmlns:a16="http://schemas.microsoft.com/office/drawing/2014/main" id="{00000000-0008-0000-0100-00009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oneCell">
    <xdr:from>
      <xdr:col>9</xdr:col>
      <xdr:colOff>0</xdr:colOff>
      <xdr:row>57</xdr:row>
      <xdr:rowOff>0</xdr:rowOff>
    </xdr:from>
    <xdr:to>
      <xdr:col>18</xdr:col>
      <xdr:colOff>285749</xdr:colOff>
      <xdr:row>57</xdr:row>
      <xdr:rowOff>519894</xdr:rowOff>
    </xdr:to>
    <xdr:graphicFrame macro="">
      <xdr:nvGraphicFramePr>
        <xdr:cNvPr id="150" name="Chart 149" descr="&quot;&quot;">
          <a:extLst>
            <a:ext uri="{FF2B5EF4-FFF2-40B4-BE49-F238E27FC236}">
              <a16:creationId xmlns:a16="http://schemas.microsoft.com/office/drawing/2014/main" id="{00000000-0008-0000-0100-00009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oneCell">
    <xdr:from>
      <xdr:col>9</xdr:col>
      <xdr:colOff>0</xdr:colOff>
      <xdr:row>60</xdr:row>
      <xdr:rowOff>0</xdr:rowOff>
    </xdr:from>
    <xdr:to>
      <xdr:col>18</xdr:col>
      <xdr:colOff>285749</xdr:colOff>
      <xdr:row>60</xdr:row>
      <xdr:rowOff>519893</xdr:rowOff>
    </xdr:to>
    <xdr:graphicFrame macro="">
      <xdr:nvGraphicFramePr>
        <xdr:cNvPr id="151" name="Chart 150" descr="&quot;&quot;">
          <a:extLst>
            <a:ext uri="{FF2B5EF4-FFF2-40B4-BE49-F238E27FC236}">
              <a16:creationId xmlns:a16="http://schemas.microsoft.com/office/drawing/2014/main" id="{00000000-0008-0000-0100-00009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oneCell">
    <xdr:from>
      <xdr:col>9</xdr:col>
      <xdr:colOff>0</xdr:colOff>
      <xdr:row>63</xdr:row>
      <xdr:rowOff>0</xdr:rowOff>
    </xdr:from>
    <xdr:to>
      <xdr:col>18</xdr:col>
      <xdr:colOff>285749</xdr:colOff>
      <xdr:row>63</xdr:row>
      <xdr:rowOff>519893</xdr:rowOff>
    </xdr:to>
    <xdr:graphicFrame macro="">
      <xdr:nvGraphicFramePr>
        <xdr:cNvPr id="152" name="Chart 151" descr="&quot;&quot;">
          <a:extLst>
            <a:ext uri="{FF2B5EF4-FFF2-40B4-BE49-F238E27FC236}">
              <a16:creationId xmlns:a16="http://schemas.microsoft.com/office/drawing/2014/main" id="{00000000-0008-0000-0100-00009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twoCellAnchor editAs="oneCell">
    <xdr:from>
      <xdr:col>9</xdr:col>
      <xdr:colOff>0</xdr:colOff>
      <xdr:row>66</xdr:row>
      <xdr:rowOff>0</xdr:rowOff>
    </xdr:from>
    <xdr:to>
      <xdr:col>18</xdr:col>
      <xdr:colOff>285749</xdr:colOff>
      <xdr:row>66</xdr:row>
      <xdr:rowOff>519894</xdr:rowOff>
    </xdr:to>
    <xdr:graphicFrame macro="">
      <xdr:nvGraphicFramePr>
        <xdr:cNvPr id="153" name="Chart 152" descr="&quot;&quot;">
          <a:extLst>
            <a:ext uri="{FF2B5EF4-FFF2-40B4-BE49-F238E27FC236}">
              <a16:creationId xmlns:a16="http://schemas.microsoft.com/office/drawing/2014/main" id="{00000000-0008-0000-0100-00009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9"/>
        </a:graphicData>
      </a:graphic>
    </xdr:graphicFrame>
    <xdr:clientData/>
  </xdr:twoCellAnchor>
  <xdr:twoCellAnchor editAs="oneCell">
    <xdr:from>
      <xdr:col>9</xdr:col>
      <xdr:colOff>0</xdr:colOff>
      <xdr:row>69</xdr:row>
      <xdr:rowOff>0</xdr:rowOff>
    </xdr:from>
    <xdr:to>
      <xdr:col>18</xdr:col>
      <xdr:colOff>285749</xdr:colOff>
      <xdr:row>69</xdr:row>
      <xdr:rowOff>519894</xdr:rowOff>
    </xdr:to>
    <xdr:graphicFrame macro="">
      <xdr:nvGraphicFramePr>
        <xdr:cNvPr id="154" name="Chart 153" descr="&quot;&quot;">
          <a:extLst>
            <a:ext uri="{FF2B5EF4-FFF2-40B4-BE49-F238E27FC236}">
              <a16:creationId xmlns:a16="http://schemas.microsoft.com/office/drawing/2014/main" id="{00000000-0008-0000-0100-00009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0"/>
        </a:graphicData>
      </a:graphic>
    </xdr:graphicFrame>
    <xdr:clientData/>
  </xdr:twoCellAnchor>
  <xdr:twoCellAnchor editAs="oneCell">
    <xdr:from>
      <xdr:col>9</xdr:col>
      <xdr:colOff>0</xdr:colOff>
      <xdr:row>72</xdr:row>
      <xdr:rowOff>0</xdr:rowOff>
    </xdr:from>
    <xdr:to>
      <xdr:col>18</xdr:col>
      <xdr:colOff>285749</xdr:colOff>
      <xdr:row>72</xdr:row>
      <xdr:rowOff>519893</xdr:rowOff>
    </xdr:to>
    <xdr:graphicFrame macro="">
      <xdr:nvGraphicFramePr>
        <xdr:cNvPr id="155" name="Chart 154" descr="&quot;&quot;">
          <a:extLst>
            <a:ext uri="{FF2B5EF4-FFF2-40B4-BE49-F238E27FC236}">
              <a16:creationId xmlns:a16="http://schemas.microsoft.com/office/drawing/2014/main" id="{00000000-0008-0000-0100-00009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1"/>
        </a:graphicData>
      </a:graphic>
    </xdr:graphicFrame>
    <xdr:clientData/>
  </xdr:twoCellAnchor>
  <xdr:twoCellAnchor editAs="oneCell">
    <xdr:from>
      <xdr:col>9</xdr:col>
      <xdr:colOff>0</xdr:colOff>
      <xdr:row>75</xdr:row>
      <xdr:rowOff>0</xdr:rowOff>
    </xdr:from>
    <xdr:to>
      <xdr:col>18</xdr:col>
      <xdr:colOff>285749</xdr:colOff>
      <xdr:row>75</xdr:row>
      <xdr:rowOff>519894</xdr:rowOff>
    </xdr:to>
    <xdr:graphicFrame macro="">
      <xdr:nvGraphicFramePr>
        <xdr:cNvPr id="156" name="Chart 155" descr="&quot;&quot;">
          <a:extLst>
            <a:ext uri="{FF2B5EF4-FFF2-40B4-BE49-F238E27FC236}">
              <a16:creationId xmlns:a16="http://schemas.microsoft.com/office/drawing/2014/main" id="{00000000-0008-0000-0100-00009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2"/>
        </a:graphicData>
      </a:graphic>
    </xdr:graphicFrame>
    <xdr:clientData/>
  </xdr:twoCellAnchor>
  <xdr:twoCellAnchor editAs="oneCell">
    <xdr:from>
      <xdr:col>9</xdr:col>
      <xdr:colOff>0</xdr:colOff>
      <xdr:row>78</xdr:row>
      <xdr:rowOff>0</xdr:rowOff>
    </xdr:from>
    <xdr:to>
      <xdr:col>18</xdr:col>
      <xdr:colOff>285749</xdr:colOff>
      <xdr:row>78</xdr:row>
      <xdr:rowOff>519893</xdr:rowOff>
    </xdr:to>
    <xdr:graphicFrame macro="">
      <xdr:nvGraphicFramePr>
        <xdr:cNvPr id="157" name="Chart 156" descr="&quot;&quot;">
          <a:extLst>
            <a:ext uri="{FF2B5EF4-FFF2-40B4-BE49-F238E27FC236}">
              <a16:creationId xmlns:a16="http://schemas.microsoft.com/office/drawing/2014/main" id="{00000000-0008-0000-0100-00009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3"/>
        </a:graphicData>
      </a:graphic>
    </xdr:graphicFrame>
    <xdr:clientData/>
  </xdr:twoCellAnchor>
  <xdr:twoCellAnchor editAs="oneCell">
    <xdr:from>
      <xdr:col>9</xdr:col>
      <xdr:colOff>0</xdr:colOff>
      <xdr:row>81</xdr:row>
      <xdr:rowOff>0</xdr:rowOff>
    </xdr:from>
    <xdr:to>
      <xdr:col>18</xdr:col>
      <xdr:colOff>285749</xdr:colOff>
      <xdr:row>81</xdr:row>
      <xdr:rowOff>519893</xdr:rowOff>
    </xdr:to>
    <xdr:graphicFrame macro="">
      <xdr:nvGraphicFramePr>
        <xdr:cNvPr id="158" name="Chart 157" descr="&quot;&quot;">
          <a:extLst>
            <a:ext uri="{FF2B5EF4-FFF2-40B4-BE49-F238E27FC236}">
              <a16:creationId xmlns:a16="http://schemas.microsoft.com/office/drawing/2014/main" id="{00000000-0008-0000-0100-00009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4"/>
        </a:graphicData>
      </a:graphic>
    </xdr:graphicFrame>
    <xdr:clientData/>
  </xdr:twoCellAnchor>
  <xdr:twoCellAnchor editAs="oneCell">
    <xdr:from>
      <xdr:col>9</xdr:col>
      <xdr:colOff>0</xdr:colOff>
      <xdr:row>84</xdr:row>
      <xdr:rowOff>0</xdr:rowOff>
    </xdr:from>
    <xdr:to>
      <xdr:col>18</xdr:col>
      <xdr:colOff>285749</xdr:colOff>
      <xdr:row>84</xdr:row>
      <xdr:rowOff>519893</xdr:rowOff>
    </xdr:to>
    <xdr:graphicFrame macro="">
      <xdr:nvGraphicFramePr>
        <xdr:cNvPr id="159" name="Chart 158" descr="&quot;&quot;">
          <a:extLst>
            <a:ext uri="{FF2B5EF4-FFF2-40B4-BE49-F238E27FC236}">
              <a16:creationId xmlns:a16="http://schemas.microsoft.com/office/drawing/2014/main" id="{00000000-0008-0000-0100-00009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5"/>
        </a:graphicData>
      </a:graphic>
    </xdr:graphicFrame>
    <xdr:clientData/>
  </xdr:twoCellAnchor>
  <xdr:twoCellAnchor editAs="oneCell">
    <xdr:from>
      <xdr:col>9</xdr:col>
      <xdr:colOff>0</xdr:colOff>
      <xdr:row>87</xdr:row>
      <xdr:rowOff>0</xdr:rowOff>
    </xdr:from>
    <xdr:to>
      <xdr:col>18</xdr:col>
      <xdr:colOff>285749</xdr:colOff>
      <xdr:row>87</xdr:row>
      <xdr:rowOff>524673</xdr:rowOff>
    </xdr:to>
    <xdr:graphicFrame macro="">
      <xdr:nvGraphicFramePr>
        <xdr:cNvPr id="160" name="Chart 159" descr="&quot;&quot;">
          <a:extLst>
            <a:ext uri="{FF2B5EF4-FFF2-40B4-BE49-F238E27FC236}">
              <a16:creationId xmlns:a16="http://schemas.microsoft.com/office/drawing/2014/main" id="{00000000-0008-0000-0100-0000A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6"/>
        </a:graphicData>
      </a:graphic>
    </xdr:graphicFrame>
    <xdr:clientData/>
  </xdr:twoCellAnchor>
  <xdr:twoCellAnchor editAs="oneCell">
    <xdr:from>
      <xdr:col>9</xdr:col>
      <xdr:colOff>0</xdr:colOff>
      <xdr:row>98</xdr:row>
      <xdr:rowOff>0</xdr:rowOff>
    </xdr:from>
    <xdr:to>
      <xdr:col>18</xdr:col>
      <xdr:colOff>285749</xdr:colOff>
      <xdr:row>98</xdr:row>
      <xdr:rowOff>519893</xdr:rowOff>
    </xdr:to>
    <xdr:graphicFrame macro="">
      <xdr:nvGraphicFramePr>
        <xdr:cNvPr id="161" name="Chart 160" descr="&quot;&quot;">
          <a:extLst>
            <a:ext uri="{FF2B5EF4-FFF2-40B4-BE49-F238E27FC236}">
              <a16:creationId xmlns:a16="http://schemas.microsoft.com/office/drawing/2014/main" id="{00000000-0008-0000-0100-0000A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7"/>
        </a:graphicData>
      </a:graphic>
    </xdr:graphicFrame>
    <xdr:clientData/>
  </xdr:twoCellAnchor>
  <xdr:twoCellAnchor editAs="oneCell">
    <xdr:from>
      <xdr:col>9</xdr:col>
      <xdr:colOff>0</xdr:colOff>
      <xdr:row>101</xdr:row>
      <xdr:rowOff>0</xdr:rowOff>
    </xdr:from>
    <xdr:to>
      <xdr:col>18</xdr:col>
      <xdr:colOff>285749</xdr:colOff>
      <xdr:row>101</xdr:row>
      <xdr:rowOff>519893</xdr:rowOff>
    </xdr:to>
    <xdr:graphicFrame macro="">
      <xdr:nvGraphicFramePr>
        <xdr:cNvPr id="163" name="Chart 162" descr="&quot;&quot;">
          <a:extLst>
            <a:ext uri="{FF2B5EF4-FFF2-40B4-BE49-F238E27FC236}">
              <a16:creationId xmlns:a16="http://schemas.microsoft.com/office/drawing/2014/main" id="{00000000-0008-0000-0100-0000A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8"/>
        </a:graphicData>
      </a:graphic>
    </xdr:graphicFrame>
    <xdr:clientData/>
  </xdr:twoCellAnchor>
  <xdr:twoCellAnchor editAs="oneCell">
    <xdr:from>
      <xdr:col>9</xdr:col>
      <xdr:colOff>0</xdr:colOff>
      <xdr:row>156</xdr:row>
      <xdr:rowOff>0</xdr:rowOff>
    </xdr:from>
    <xdr:to>
      <xdr:col>18</xdr:col>
      <xdr:colOff>285749</xdr:colOff>
      <xdr:row>156</xdr:row>
      <xdr:rowOff>519894</xdr:rowOff>
    </xdr:to>
    <xdr:graphicFrame macro="">
      <xdr:nvGraphicFramePr>
        <xdr:cNvPr id="165" name="Chart 164" descr="&quot;&quot;">
          <a:extLst>
            <a:ext uri="{FF2B5EF4-FFF2-40B4-BE49-F238E27FC236}">
              <a16:creationId xmlns:a16="http://schemas.microsoft.com/office/drawing/2014/main" id="{00000000-0008-0000-0100-0000A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9"/>
        </a:graphicData>
      </a:graphic>
    </xdr:graphicFrame>
    <xdr:clientData/>
  </xdr:twoCellAnchor>
  <xdr:twoCellAnchor editAs="oneCell">
    <xdr:from>
      <xdr:col>9</xdr:col>
      <xdr:colOff>0</xdr:colOff>
      <xdr:row>170</xdr:row>
      <xdr:rowOff>0</xdr:rowOff>
    </xdr:from>
    <xdr:to>
      <xdr:col>18</xdr:col>
      <xdr:colOff>285749</xdr:colOff>
      <xdr:row>170</xdr:row>
      <xdr:rowOff>519894</xdr:rowOff>
    </xdr:to>
    <xdr:graphicFrame macro="">
      <xdr:nvGraphicFramePr>
        <xdr:cNvPr id="169" name="Chart 168" descr="&quot;&quot;">
          <a:extLst>
            <a:ext uri="{FF2B5EF4-FFF2-40B4-BE49-F238E27FC236}">
              <a16:creationId xmlns:a16="http://schemas.microsoft.com/office/drawing/2014/main" id="{00000000-0008-0000-0100-0000A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0"/>
        </a:graphicData>
      </a:graphic>
    </xdr:graphicFrame>
    <xdr:clientData/>
  </xdr:twoCellAnchor>
  <xdr:twoCellAnchor editAs="oneCell">
    <xdr:from>
      <xdr:col>9</xdr:col>
      <xdr:colOff>0</xdr:colOff>
      <xdr:row>174</xdr:row>
      <xdr:rowOff>0</xdr:rowOff>
    </xdr:from>
    <xdr:to>
      <xdr:col>18</xdr:col>
      <xdr:colOff>285749</xdr:colOff>
      <xdr:row>174</xdr:row>
      <xdr:rowOff>519893</xdr:rowOff>
    </xdr:to>
    <xdr:graphicFrame macro="">
      <xdr:nvGraphicFramePr>
        <xdr:cNvPr id="170" name="Chart 169" descr="&quot;&quot;">
          <a:extLst>
            <a:ext uri="{FF2B5EF4-FFF2-40B4-BE49-F238E27FC236}">
              <a16:creationId xmlns:a16="http://schemas.microsoft.com/office/drawing/2014/main" id="{00000000-0008-0000-0100-0000A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1"/>
        </a:graphicData>
      </a:graphic>
    </xdr:graphicFrame>
    <xdr:clientData/>
  </xdr:twoCellAnchor>
  <xdr:twoCellAnchor editAs="oneCell">
    <xdr:from>
      <xdr:col>9</xdr:col>
      <xdr:colOff>0</xdr:colOff>
      <xdr:row>178</xdr:row>
      <xdr:rowOff>0</xdr:rowOff>
    </xdr:from>
    <xdr:to>
      <xdr:col>18</xdr:col>
      <xdr:colOff>285749</xdr:colOff>
      <xdr:row>178</xdr:row>
      <xdr:rowOff>519893</xdr:rowOff>
    </xdr:to>
    <xdr:graphicFrame macro="">
      <xdr:nvGraphicFramePr>
        <xdr:cNvPr id="171" name="Chart 170" descr="&quot;&quot;">
          <a:extLst>
            <a:ext uri="{FF2B5EF4-FFF2-40B4-BE49-F238E27FC236}">
              <a16:creationId xmlns:a16="http://schemas.microsoft.com/office/drawing/2014/main" id="{00000000-0008-0000-0100-0000A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2"/>
        </a:graphicData>
      </a:graphic>
    </xdr:graphicFrame>
    <xdr:clientData/>
  </xdr:twoCellAnchor>
  <xdr:twoCellAnchor editAs="oneCell">
    <xdr:from>
      <xdr:col>9</xdr:col>
      <xdr:colOff>0</xdr:colOff>
      <xdr:row>165</xdr:row>
      <xdr:rowOff>0</xdr:rowOff>
    </xdr:from>
    <xdr:to>
      <xdr:col>18</xdr:col>
      <xdr:colOff>285749</xdr:colOff>
      <xdr:row>165</xdr:row>
      <xdr:rowOff>519894</xdr:rowOff>
    </xdr:to>
    <xdr:graphicFrame macro="">
      <xdr:nvGraphicFramePr>
        <xdr:cNvPr id="172" name="Chart 171" descr="&quot;&quot;">
          <a:extLst>
            <a:ext uri="{FF2B5EF4-FFF2-40B4-BE49-F238E27FC236}">
              <a16:creationId xmlns:a16="http://schemas.microsoft.com/office/drawing/2014/main" id="{00000000-0008-0000-0100-0000A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3"/>
        </a:graphicData>
      </a:graphic>
    </xdr:graphicFrame>
    <xdr:clientData/>
  </xdr:twoCellAnchor>
  <xdr:twoCellAnchor editAs="oneCell">
    <xdr:from>
      <xdr:col>9</xdr:col>
      <xdr:colOff>0</xdr:colOff>
      <xdr:row>14</xdr:row>
      <xdr:rowOff>0</xdr:rowOff>
    </xdr:from>
    <xdr:to>
      <xdr:col>18</xdr:col>
      <xdr:colOff>285749</xdr:colOff>
      <xdr:row>14</xdr:row>
      <xdr:rowOff>519894</xdr:rowOff>
    </xdr:to>
    <xdr:graphicFrame macro="">
      <xdr:nvGraphicFramePr>
        <xdr:cNvPr id="173" name="Chart 172" descr="&quot;&quot;">
          <a:extLst>
            <a:ext uri="{FF2B5EF4-FFF2-40B4-BE49-F238E27FC236}">
              <a16:creationId xmlns:a16="http://schemas.microsoft.com/office/drawing/2014/main" id="{00000000-0008-0000-0100-0000A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4"/>
        </a:graphicData>
      </a:graphic>
    </xdr:graphicFrame>
    <xdr:clientData/>
  </xdr:twoCellAnchor>
  <xdr:twoCellAnchor editAs="oneCell">
    <xdr:from>
      <xdr:col>9</xdr:col>
      <xdr:colOff>0</xdr:colOff>
      <xdr:row>10</xdr:row>
      <xdr:rowOff>0</xdr:rowOff>
    </xdr:from>
    <xdr:to>
      <xdr:col>18</xdr:col>
      <xdr:colOff>285749</xdr:colOff>
      <xdr:row>10</xdr:row>
      <xdr:rowOff>518938</xdr:rowOff>
    </xdr:to>
    <xdr:graphicFrame macro="">
      <xdr:nvGraphicFramePr>
        <xdr:cNvPr id="55" name="Chart 54" descr="&quot;&quot;">
          <a:extLst>
            <a:ext uri="{FF2B5EF4-FFF2-40B4-BE49-F238E27FC236}">
              <a16:creationId xmlns:a16="http://schemas.microsoft.com/office/drawing/2014/main" id="{00000000-0008-0000-01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5"/>
        </a:graphicData>
      </a:graphic>
    </xdr:graphicFrame>
    <xdr:clientData/>
  </xdr:twoCellAnchor>
  <xdr:twoCellAnchor editAs="oneCell">
    <xdr:from>
      <xdr:col>9</xdr:col>
      <xdr:colOff>0</xdr:colOff>
      <xdr:row>104</xdr:row>
      <xdr:rowOff>0</xdr:rowOff>
    </xdr:from>
    <xdr:to>
      <xdr:col>18</xdr:col>
      <xdr:colOff>285749</xdr:colOff>
      <xdr:row>104</xdr:row>
      <xdr:rowOff>518939</xdr:rowOff>
    </xdr:to>
    <xdr:graphicFrame macro="">
      <xdr:nvGraphicFramePr>
        <xdr:cNvPr id="62" name="Chart 61" descr="&quot;&quot;">
          <a:extLst>
            <a:ext uri="{FF2B5EF4-FFF2-40B4-BE49-F238E27FC236}">
              <a16:creationId xmlns:a16="http://schemas.microsoft.com/office/drawing/2014/main" id="{00000000-0008-0000-0100-00003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6"/>
        </a:graphicData>
      </a:graphic>
    </xdr:graphicFrame>
    <xdr:clientData/>
  </xdr:twoCellAnchor>
  <xdr:twoCellAnchor editAs="oneCell">
    <xdr:from>
      <xdr:col>9</xdr:col>
      <xdr:colOff>0</xdr:colOff>
      <xdr:row>27</xdr:row>
      <xdr:rowOff>0</xdr:rowOff>
    </xdr:from>
    <xdr:to>
      <xdr:col>18</xdr:col>
      <xdr:colOff>285749</xdr:colOff>
      <xdr:row>27</xdr:row>
      <xdr:rowOff>518939</xdr:rowOff>
    </xdr:to>
    <xdr:graphicFrame macro="">
      <xdr:nvGraphicFramePr>
        <xdr:cNvPr id="63" name="Chart 62" descr="&quot;&quot;">
          <a:extLst>
            <a:ext uri="{FF2B5EF4-FFF2-40B4-BE49-F238E27FC236}">
              <a16:creationId xmlns:a16="http://schemas.microsoft.com/office/drawing/2014/main" id="{00000000-0008-0000-01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8</xdr:col>
      <xdr:colOff>331575</xdr:colOff>
      <xdr:row>1</xdr:row>
      <xdr:rowOff>23610</xdr:rowOff>
    </xdr:from>
    <xdr:to>
      <xdr:col>10</xdr:col>
      <xdr:colOff>1157</xdr:colOff>
      <xdr:row>6</xdr:row>
      <xdr:rowOff>2360</xdr:rowOff>
    </xdr:to>
    <xdr:pic>
      <xdr:nvPicPr>
        <xdr:cNvPr id="2" name="Picture 1" descr="OSES Logo" title="OSES Logo">
          <a:extLst>
            <a:ext uri="{FF2B5EF4-FFF2-40B4-BE49-F238E27FC236}">
              <a16:creationId xmlns:a16="http://schemas.microsoft.com/office/drawing/2014/main" id="{D9E1C645-51C4-4D6B-9AA7-24393096D40A}"/>
            </a:ext>
          </a:extLst>
        </xdr:cNvPr>
        <xdr:cNvPicPr preferRelativeResize="0">
          <a:picLocks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770350" y="271260"/>
          <a:ext cx="917357" cy="9026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161211</xdr:colOff>
      <xdr:row>1</xdr:row>
      <xdr:rowOff>17446</xdr:rowOff>
    </xdr:from>
    <xdr:to>
      <xdr:col>8</xdr:col>
      <xdr:colOff>320752</xdr:colOff>
      <xdr:row>6</xdr:row>
      <xdr:rowOff>3523</xdr:rowOff>
    </xdr:to>
    <xdr:pic>
      <xdr:nvPicPr>
        <xdr:cNvPr id="3" name="Picture 2" descr="SCDE Logo" title="SCDE Logo">
          <a:extLst>
            <a:ext uri="{FF2B5EF4-FFF2-40B4-BE49-F238E27FC236}">
              <a16:creationId xmlns:a16="http://schemas.microsoft.com/office/drawing/2014/main" id="{AE605F76-1E31-4432-A688-3B3A4ABAA7AB}"/>
            </a:ext>
          </a:extLst>
        </xdr:cNvPr>
        <xdr:cNvPicPr preferRelativeResize="0">
          <a:picLocks/>
        </xdr:cNvPicPr>
      </xdr:nvPicPr>
      <xdr:blipFill>
        <a:blip xmlns:r="http://schemas.openxmlformats.org/officeDocument/2006/relationships" r:embed="rId2">
          <a:extLst>
            <a:ext uri="{28A0092B-C50C-407E-A947-70E740481C1C}">
              <a14:useLocalDpi xmlns:a14="http://schemas.microsoft.com/office/drawing/2010/main"/>
            </a:ext>
          </a:extLst>
        </a:blip>
        <a:stretch>
          <a:fillRect/>
        </a:stretch>
      </xdr:blipFill>
      <xdr:spPr>
        <a:xfrm>
          <a:off x="4847511" y="265096"/>
          <a:ext cx="912016" cy="910002"/>
        </a:xfrm>
        <a:prstGeom prst="rect">
          <a:avLst/>
        </a:prstGeom>
      </xdr:spPr>
    </xdr:pic>
    <xdr:clientData/>
  </xdr:twoCellAnchor>
  <xdr:twoCellAnchor>
    <xdr:from>
      <xdr:col>3</xdr:col>
      <xdr:colOff>0</xdr:colOff>
      <xdr:row>38</xdr:row>
      <xdr:rowOff>0</xdr:rowOff>
    </xdr:from>
    <xdr:to>
      <xdr:col>9</xdr:col>
      <xdr:colOff>277468</xdr:colOff>
      <xdr:row>43</xdr:row>
      <xdr:rowOff>7327</xdr:rowOff>
    </xdr:to>
    <xdr:graphicFrame macro="">
      <xdr:nvGraphicFramePr>
        <xdr:cNvPr id="4" name="Chart 3" descr="&quot;&quot;">
          <a:extLst>
            <a:ext uri="{FF2B5EF4-FFF2-40B4-BE49-F238E27FC236}">
              <a16:creationId xmlns:a16="http://schemas.microsoft.com/office/drawing/2014/main" id="{A0ACC1DF-8AFC-480F-8491-43ACA87220A5}"/>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0</xdr:colOff>
      <xdr:row>29</xdr:row>
      <xdr:rowOff>344364</xdr:rowOff>
    </xdr:from>
    <xdr:to>
      <xdr:col>9</xdr:col>
      <xdr:colOff>277468</xdr:colOff>
      <xdr:row>34</xdr:row>
      <xdr:rowOff>146537</xdr:rowOff>
    </xdr:to>
    <xdr:graphicFrame macro="">
      <xdr:nvGraphicFramePr>
        <xdr:cNvPr id="5" name="Chart 4" descr="&quot;&quot;">
          <a:extLst>
            <a:ext uri="{FF2B5EF4-FFF2-40B4-BE49-F238E27FC236}">
              <a16:creationId xmlns:a16="http://schemas.microsoft.com/office/drawing/2014/main" id="{473B97F5-C6A2-4459-A6D0-37539B94FB60}"/>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xdr:col>
      <xdr:colOff>0</xdr:colOff>
      <xdr:row>54</xdr:row>
      <xdr:rowOff>0</xdr:rowOff>
    </xdr:from>
    <xdr:to>
      <xdr:col>9</xdr:col>
      <xdr:colOff>277468</xdr:colOff>
      <xdr:row>59</xdr:row>
      <xdr:rowOff>7327</xdr:rowOff>
    </xdr:to>
    <xdr:graphicFrame macro="">
      <xdr:nvGraphicFramePr>
        <xdr:cNvPr id="6" name="Chart 5" descr="&quot;&quot;">
          <a:extLst>
            <a:ext uri="{FF2B5EF4-FFF2-40B4-BE49-F238E27FC236}">
              <a16:creationId xmlns:a16="http://schemas.microsoft.com/office/drawing/2014/main" id="{3E22B5DC-EF86-4343-9546-723D7AF3800E}"/>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xdr:col>
      <xdr:colOff>0</xdr:colOff>
      <xdr:row>70</xdr:row>
      <xdr:rowOff>0</xdr:rowOff>
    </xdr:from>
    <xdr:to>
      <xdr:col>9</xdr:col>
      <xdr:colOff>277468</xdr:colOff>
      <xdr:row>75</xdr:row>
      <xdr:rowOff>7327</xdr:rowOff>
    </xdr:to>
    <xdr:graphicFrame macro="">
      <xdr:nvGraphicFramePr>
        <xdr:cNvPr id="7" name="Chart 6" descr="&quot;&quot;">
          <a:extLst>
            <a:ext uri="{FF2B5EF4-FFF2-40B4-BE49-F238E27FC236}">
              <a16:creationId xmlns:a16="http://schemas.microsoft.com/office/drawing/2014/main" id="{39BB8971-4718-4F61-8F33-3782C9D7F256}"/>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xdr:col>
      <xdr:colOff>0</xdr:colOff>
      <xdr:row>78</xdr:row>
      <xdr:rowOff>0</xdr:rowOff>
    </xdr:from>
    <xdr:to>
      <xdr:col>9</xdr:col>
      <xdr:colOff>277468</xdr:colOff>
      <xdr:row>83</xdr:row>
      <xdr:rowOff>7326</xdr:rowOff>
    </xdr:to>
    <xdr:graphicFrame macro="">
      <xdr:nvGraphicFramePr>
        <xdr:cNvPr id="8" name="Chart 7" descr="&quot;&quot;">
          <a:extLst>
            <a:ext uri="{FF2B5EF4-FFF2-40B4-BE49-F238E27FC236}">
              <a16:creationId xmlns:a16="http://schemas.microsoft.com/office/drawing/2014/main" id="{E711823A-ED81-4FF4-8691-C88FBF10D44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3</xdr:col>
      <xdr:colOff>0</xdr:colOff>
      <xdr:row>86</xdr:row>
      <xdr:rowOff>0</xdr:rowOff>
    </xdr:from>
    <xdr:to>
      <xdr:col>9</xdr:col>
      <xdr:colOff>277468</xdr:colOff>
      <xdr:row>91</xdr:row>
      <xdr:rowOff>7327</xdr:rowOff>
    </xdr:to>
    <xdr:graphicFrame macro="">
      <xdr:nvGraphicFramePr>
        <xdr:cNvPr id="9" name="Chart 8" descr="&quot;&quot;">
          <a:extLst>
            <a:ext uri="{FF2B5EF4-FFF2-40B4-BE49-F238E27FC236}">
              <a16:creationId xmlns:a16="http://schemas.microsoft.com/office/drawing/2014/main" id="{79251592-4420-439A-A333-16F4FBE2F6B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0</xdr:colOff>
      <xdr:row>94</xdr:row>
      <xdr:rowOff>0</xdr:rowOff>
    </xdr:from>
    <xdr:to>
      <xdr:col>9</xdr:col>
      <xdr:colOff>277468</xdr:colOff>
      <xdr:row>99</xdr:row>
      <xdr:rowOff>7327</xdr:rowOff>
    </xdr:to>
    <xdr:graphicFrame macro="">
      <xdr:nvGraphicFramePr>
        <xdr:cNvPr id="10" name="Chart 9" descr="&quot;&quot;">
          <a:extLst>
            <a:ext uri="{FF2B5EF4-FFF2-40B4-BE49-F238E27FC236}">
              <a16:creationId xmlns:a16="http://schemas.microsoft.com/office/drawing/2014/main" id="{375E220C-7C03-475E-AC48-A6217324F09A}"/>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xdr:col>
      <xdr:colOff>0</xdr:colOff>
      <xdr:row>46</xdr:row>
      <xdr:rowOff>0</xdr:rowOff>
    </xdr:from>
    <xdr:to>
      <xdr:col>9</xdr:col>
      <xdr:colOff>277468</xdr:colOff>
      <xdr:row>51</xdr:row>
      <xdr:rowOff>0</xdr:rowOff>
    </xdr:to>
    <xdr:graphicFrame macro="">
      <xdr:nvGraphicFramePr>
        <xdr:cNvPr id="11" name="Chart 10" descr="&quot;&quot;">
          <a:extLst>
            <a:ext uri="{FF2B5EF4-FFF2-40B4-BE49-F238E27FC236}">
              <a16:creationId xmlns:a16="http://schemas.microsoft.com/office/drawing/2014/main" id="{82FE9731-670C-4032-9C62-DE9C1337ECED}"/>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3</xdr:col>
      <xdr:colOff>0</xdr:colOff>
      <xdr:row>62</xdr:row>
      <xdr:rowOff>0</xdr:rowOff>
    </xdr:from>
    <xdr:to>
      <xdr:col>9</xdr:col>
      <xdr:colOff>277468</xdr:colOff>
      <xdr:row>67</xdr:row>
      <xdr:rowOff>7327</xdr:rowOff>
    </xdr:to>
    <xdr:graphicFrame macro="">
      <xdr:nvGraphicFramePr>
        <xdr:cNvPr id="12" name="Chart 11" descr="&quot;&quot;">
          <a:extLst>
            <a:ext uri="{FF2B5EF4-FFF2-40B4-BE49-F238E27FC236}">
              <a16:creationId xmlns:a16="http://schemas.microsoft.com/office/drawing/2014/main" id="{52E27917-FD85-4006-BB09-C99444C3361C}"/>
            </a:ext>
          </a:extLst>
        </xdr:cNvPr>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aroman\Desktop\FY21%20Draft%20Profiles%20&amp;%20Determinations_052423.xlsx" TargetMode="External"/><Relationship Id="rId1" Type="http://schemas.openxmlformats.org/officeDocument/2006/relationships/externalLinkPath" Target="/Users/aaroman/Desktop/FY21%20Draft%20Profiles%20&amp;%20Determinations_0524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ethodology"/>
      <sheetName val="LEA Assessment of Risk"/>
      <sheetName val="Renamed"/>
      <sheetName val="Determinations Outline"/>
      <sheetName val="Data Source and Alignment"/>
      <sheetName val="Targets Only"/>
      <sheetName val="New BL and Targets (%)"/>
      <sheetName val="Targets Only (2)"/>
      <sheetName val="New BL and Targets"/>
      <sheetName val="Historical Targets"/>
      <sheetName val="Pts and Tier'd%"/>
      <sheetName val="FY21_SPP-APR"/>
      <sheetName val="FY20-Determinations "/>
      <sheetName val="FY21 Determinations"/>
      <sheetName val="CF1-7"/>
      <sheetName val="Outcome Results"/>
      <sheetName val="Proposed_FY21 Determinations"/>
      <sheetName val="FY20 SPP-APR"/>
      <sheetName val="FY20-Determinations"/>
      <sheetName val="FY20 Valid &amp; Reliable"/>
      <sheetName val="Proposed_CF1-7"/>
      <sheetName val="OSS"/>
      <sheetName val="NOT-SOP"/>
      <sheetName val="CF5"/>
      <sheetName val="Old PF7-CR"/>
      <sheetName val="PF7"/>
      <sheetName val="I-15&amp;16"/>
      <sheetName val="I-1&amp;2"/>
      <sheetName val="17,18,20,21 Grad DO Rates"/>
      <sheetName val="I-3A"/>
      <sheetName val="I-3B"/>
      <sheetName val="I-3C"/>
      <sheetName val="I-3D"/>
      <sheetName val="Pro_FY20_ELA_PF"/>
      <sheetName val="Pro_FY20_Math_PF"/>
      <sheetName val="Pro_FY21 ELA_PF"/>
      <sheetName val="Pro_FY21 Math_PF"/>
      <sheetName val="FY20 4 &amp; 8th Combined"/>
      <sheetName val="FY21 4 &amp; 8th Combined"/>
      <sheetName val="COMBINED"/>
      <sheetName val="I-3 Orig"/>
      <sheetName val="I-4"/>
      <sheetName val="FY20"/>
      <sheetName val="FY21 CC"/>
      <sheetName val="3Yr_SA_LRE"/>
      <sheetName val="FY20-I-5-SA"/>
      <sheetName val="Indicator 5"/>
      <sheetName val="FY20-I-6-EC"/>
      <sheetName val="Indicator 6 - All Ages"/>
      <sheetName val="Indicator 6 - Age 3"/>
      <sheetName val="Indicator 6 - Age 4"/>
      <sheetName val="Indicator 6 - Age 5 Not in KG"/>
      <sheetName val="1-7"/>
      <sheetName val="FY19-I-7"/>
      <sheetName val="FY21 and 22-KRA"/>
      <sheetName val="PF_5_COS_KRA"/>
      <sheetName val="I-8"/>
      <sheetName val="I-9"/>
      <sheetName val="I-10"/>
      <sheetName val="I-11"/>
      <sheetName val="I-12 "/>
      <sheetName val="I-13"/>
      <sheetName val="I-14"/>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ow r="536">
          <cell r="B536" t="str">
            <v>9999_04_Math</v>
          </cell>
          <cell r="C536" t="str">
            <v>aaState</v>
          </cell>
          <cell r="D536" t="str">
            <v>Math</v>
          </cell>
          <cell r="E536" t="str">
            <v>9999</v>
          </cell>
          <cell r="F536" t="str">
            <v>04</v>
          </cell>
          <cell r="G536">
            <v>8263</v>
          </cell>
          <cell r="H536">
            <v>458</v>
          </cell>
          <cell r="I536">
            <v>956</v>
          </cell>
          <cell r="J536">
            <v>1379</v>
          </cell>
          <cell r="K536">
            <v>191</v>
          </cell>
          <cell r="L536">
            <v>0.90120905239227</v>
          </cell>
          <cell r="M536">
            <v>0.166888539271451</v>
          </cell>
          <cell r="N536">
            <v>0.41703056768558899</v>
          </cell>
          <cell r="O536">
            <v>0.41947851260684998</v>
          </cell>
          <cell r="P536">
            <v>0.25258997333539901</v>
          </cell>
          <cell r="Q536">
            <v>0.18002522646485494</v>
          </cell>
        </row>
        <row r="537">
          <cell r="B537" t="str">
            <v>9999_08_Math</v>
          </cell>
          <cell r="C537" t="str">
            <v>aaState</v>
          </cell>
          <cell r="D537" t="str">
            <v>Math</v>
          </cell>
          <cell r="E537" t="str">
            <v>9999</v>
          </cell>
          <cell r="F537" t="str">
            <v>08</v>
          </cell>
          <cell r="G537">
            <v>6426</v>
          </cell>
          <cell r="H537">
            <v>530</v>
          </cell>
          <cell r="I537">
            <v>1700</v>
          </cell>
          <cell r="J537">
            <v>320</v>
          </cell>
          <cell r="K537">
            <v>196</v>
          </cell>
          <cell r="L537">
            <v>0.80360443622920497</v>
          </cell>
          <cell r="M537">
            <v>4.9797696856520399E-2</v>
          </cell>
          <cell r="N537">
            <v>0.36981132075471701</v>
          </cell>
          <cell r="O537">
            <v>0.30747439529309201</v>
          </cell>
          <cell r="P537">
            <v>0.25767669843657198</v>
          </cell>
          <cell r="Q537">
            <v>7.4180563542265668E-2</v>
          </cell>
        </row>
        <row r="538">
          <cell r="B538" t="str">
            <v>9999_HS_Math</v>
          </cell>
          <cell r="C538" t="str">
            <v>aaState</v>
          </cell>
          <cell r="D538" t="str">
            <v>Math</v>
          </cell>
          <cell r="E538" t="str">
            <v>9999</v>
          </cell>
          <cell r="F538" t="str">
            <v>HS</v>
          </cell>
          <cell r="G538">
            <v>5826</v>
          </cell>
          <cell r="H538">
            <v>566</v>
          </cell>
          <cell r="I538">
            <v>2112</v>
          </cell>
          <cell r="J538">
            <v>1315</v>
          </cell>
          <cell r="K538">
            <v>216</v>
          </cell>
          <cell r="L538">
            <v>0.75164628410159895</v>
          </cell>
          <cell r="M538">
            <v>0.22571232406453801</v>
          </cell>
          <cell r="N538">
            <v>0.38162544169611301</v>
          </cell>
          <cell r="O538">
            <v>0.49254891078118501</v>
          </cell>
          <cell r="P538">
            <v>0.26683658671664701</v>
          </cell>
          <cell r="Q538">
            <v>0.23951814768460575</v>
          </cell>
        </row>
        <row r="539">
          <cell r="B539" t="str">
            <v>9999_04_ELA</v>
          </cell>
          <cell r="C539" t="str">
            <v>aaState</v>
          </cell>
          <cell r="D539" t="str">
            <v>ELA</v>
          </cell>
          <cell r="E539" t="str">
            <v>9999</v>
          </cell>
          <cell r="F539" t="str">
            <v>04</v>
          </cell>
          <cell r="G539">
            <v>8230</v>
          </cell>
          <cell r="H539">
            <v>462</v>
          </cell>
          <cell r="I539">
            <v>988</v>
          </cell>
          <cell r="J539">
            <v>1359</v>
          </cell>
          <cell r="K539">
            <v>247</v>
          </cell>
          <cell r="L539">
            <v>0.89793388429752097</v>
          </cell>
          <cell r="M539">
            <v>0.165127582017011</v>
          </cell>
          <cell r="N539">
            <v>0.53463203463203501</v>
          </cell>
          <cell r="O539">
            <v>0.46047194751786902</v>
          </cell>
          <cell r="P539">
            <v>0.29534436550085802</v>
          </cell>
          <cell r="Q539">
            <v>0.18476760239300508</v>
          </cell>
        </row>
        <row r="540">
          <cell r="B540" t="str">
            <v>9999_08_ELA</v>
          </cell>
          <cell r="C540" t="str">
            <v>aaState</v>
          </cell>
          <cell r="D540" t="str">
            <v>ELA</v>
          </cell>
          <cell r="E540" t="str">
            <v>9999</v>
          </cell>
          <cell r="F540" t="str">
            <v>08</v>
          </cell>
          <cell r="G540">
            <v>6374</v>
          </cell>
          <cell r="H540">
            <v>524</v>
          </cell>
          <cell r="I540">
            <v>1754</v>
          </cell>
          <cell r="J540">
            <v>455</v>
          </cell>
          <cell r="K540">
            <v>190</v>
          </cell>
          <cell r="L540">
            <v>0.79727230698104501</v>
          </cell>
          <cell r="M540">
            <v>7.1383746470034495E-2</v>
          </cell>
          <cell r="N540">
            <v>0.36259541984732802</v>
          </cell>
          <cell r="O540">
            <v>0.41945988880063501</v>
          </cell>
          <cell r="P540">
            <v>0.34807614233060102</v>
          </cell>
          <cell r="Q540">
            <v>9.3505363873586544E-2</v>
          </cell>
        </row>
        <row r="541">
          <cell r="B541" t="str">
            <v>9999_HS_ELA</v>
          </cell>
          <cell r="C541" t="str">
            <v>aaState</v>
          </cell>
          <cell r="D541" t="str">
            <v>ELA</v>
          </cell>
          <cell r="E541" t="str">
            <v>9999</v>
          </cell>
          <cell r="F541" t="str">
            <v>HS</v>
          </cell>
          <cell r="G541">
            <v>5223</v>
          </cell>
          <cell r="H541">
            <v>547</v>
          </cell>
          <cell r="I541">
            <v>1259</v>
          </cell>
          <cell r="J541">
            <v>2288</v>
          </cell>
          <cell r="K541">
            <v>260</v>
          </cell>
          <cell r="L541">
            <v>0.82088490539194803</v>
          </cell>
          <cell r="M541">
            <v>0.43806241623587999</v>
          </cell>
          <cell r="N541">
            <v>0.47531992687385699</v>
          </cell>
          <cell r="O541">
            <v>0.834881971412887</v>
          </cell>
          <cell r="P541">
            <v>0.39681955517700701</v>
          </cell>
          <cell r="Q541">
            <v>0.4415944540727903</v>
          </cell>
        </row>
        <row r="542">
          <cell r="B542" t="str">
            <v>0160_04_Math</v>
          </cell>
          <cell r="C542" t="str">
            <v>Abbeville</v>
          </cell>
          <cell r="D542" t="str">
            <v>Math</v>
          </cell>
          <cell r="E542" t="str">
            <v>0160</v>
          </cell>
          <cell r="F542" t="str">
            <v>04</v>
          </cell>
          <cell r="G542">
            <v>40</v>
          </cell>
          <cell r="H542">
            <v>1</v>
          </cell>
          <cell r="I542">
            <v>1</v>
          </cell>
          <cell r="J542">
            <v>10</v>
          </cell>
          <cell r="K542">
            <v>0</v>
          </cell>
          <cell r="L542">
            <v>0.97619047619047605</v>
          </cell>
          <cell r="M542">
            <v>0.25</v>
          </cell>
          <cell r="N542">
            <v>0</v>
          </cell>
          <cell r="O542">
            <v>0.38862559241706202</v>
          </cell>
          <cell r="P542">
            <v>0.13862559241706199</v>
          </cell>
          <cell r="Q542">
            <v>0.24390243902439024</v>
          </cell>
        </row>
        <row r="543">
          <cell r="B543" t="str">
            <v>0160_08_Math</v>
          </cell>
          <cell r="C543" t="str">
            <v>Abbeville</v>
          </cell>
          <cell r="D543" t="str">
            <v>Math</v>
          </cell>
          <cell r="E543" t="str">
            <v>0160</v>
          </cell>
          <cell r="F543" t="str">
            <v>08</v>
          </cell>
          <cell r="G543">
            <v>28</v>
          </cell>
          <cell r="H543">
            <v>4</v>
          </cell>
          <cell r="I543">
            <v>0</v>
          </cell>
          <cell r="J543">
            <v>2</v>
          </cell>
          <cell r="K543">
            <v>2</v>
          </cell>
          <cell r="L543">
            <v>1</v>
          </cell>
          <cell r="M543">
            <v>7.1428571428571397E-2</v>
          </cell>
          <cell r="N543">
            <v>0.5</v>
          </cell>
          <cell r="O543">
            <v>0.46120689655172398</v>
          </cell>
          <cell r="P543">
            <v>0.38977832512315302</v>
          </cell>
          <cell r="Q543">
            <v>0.125</v>
          </cell>
        </row>
        <row r="544">
          <cell r="B544" t="str">
            <v>0160_HS_Math</v>
          </cell>
          <cell r="C544" t="str">
            <v>Abbeville</v>
          </cell>
          <cell r="D544" t="str">
            <v>Math</v>
          </cell>
          <cell r="E544" t="str">
            <v>0160</v>
          </cell>
          <cell r="F544" t="str">
            <v>HS</v>
          </cell>
          <cell r="G544">
            <v>8</v>
          </cell>
          <cell r="H544">
            <v>0</v>
          </cell>
          <cell r="I544">
            <v>1</v>
          </cell>
          <cell r="J544">
            <v>6</v>
          </cell>
          <cell r="K544">
            <v>0</v>
          </cell>
          <cell r="L544">
            <v>0.88888888888888895</v>
          </cell>
          <cell r="M544">
            <v>0.75</v>
          </cell>
          <cell r="N544">
            <v>0</v>
          </cell>
          <cell r="O544">
            <v>0.81818181818181801</v>
          </cell>
          <cell r="P544">
            <v>6.8181818181818205E-2</v>
          </cell>
          <cell r="Q544">
            <v>0.75</v>
          </cell>
        </row>
        <row r="545">
          <cell r="B545" t="str">
            <v>0160_04_ELA</v>
          </cell>
          <cell r="C545" t="str">
            <v>Abbeville</v>
          </cell>
          <cell r="D545" t="str">
            <v>ELA</v>
          </cell>
          <cell r="E545" t="str">
            <v>0160</v>
          </cell>
          <cell r="F545" t="str">
            <v>04</v>
          </cell>
          <cell r="G545">
            <v>39</v>
          </cell>
          <cell r="H545">
            <v>1</v>
          </cell>
          <cell r="I545">
            <v>1</v>
          </cell>
          <cell r="J545">
            <v>9</v>
          </cell>
          <cell r="K545">
            <v>1</v>
          </cell>
          <cell r="L545">
            <v>0.97560975609756095</v>
          </cell>
          <cell r="M545">
            <v>0.230769230769231</v>
          </cell>
          <cell r="N545">
            <v>1</v>
          </cell>
          <cell r="O545">
            <v>0.42857142857142899</v>
          </cell>
          <cell r="P545">
            <v>0.19780219780219799</v>
          </cell>
          <cell r="Q545">
            <v>0.25</v>
          </cell>
        </row>
        <row r="546">
          <cell r="B546" t="str">
            <v>0160_08_ELA</v>
          </cell>
          <cell r="C546" t="str">
            <v>Abbeville</v>
          </cell>
          <cell r="D546" t="str">
            <v>ELA</v>
          </cell>
          <cell r="E546" t="str">
            <v>0160</v>
          </cell>
          <cell r="F546" t="str">
            <v>08</v>
          </cell>
          <cell r="G546">
            <v>29</v>
          </cell>
          <cell r="H546">
            <v>4</v>
          </cell>
          <cell r="I546">
            <v>0</v>
          </cell>
          <cell r="J546">
            <v>4</v>
          </cell>
          <cell r="K546">
            <v>2</v>
          </cell>
          <cell r="L546">
            <v>1</v>
          </cell>
          <cell r="M546">
            <v>0.13793103448275901</v>
          </cell>
          <cell r="N546">
            <v>0.5</v>
          </cell>
          <cell r="O546">
            <v>0.49356223175965702</v>
          </cell>
          <cell r="P546">
            <v>0.35563119727689801</v>
          </cell>
          <cell r="Q546">
            <v>0.18181818181818182</v>
          </cell>
        </row>
        <row r="547">
          <cell r="B547" t="str">
            <v>0160_HS_ELA</v>
          </cell>
          <cell r="C547" t="str">
            <v>Abbeville</v>
          </cell>
          <cell r="D547" t="str">
            <v>ELA</v>
          </cell>
          <cell r="E547" t="str">
            <v>0160</v>
          </cell>
          <cell r="F547" t="str">
            <v>HS</v>
          </cell>
          <cell r="G547">
            <v>22</v>
          </cell>
          <cell r="H547">
            <v>1</v>
          </cell>
          <cell r="I547">
            <v>3</v>
          </cell>
          <cell r="J547">
            <v>9</v>
          </cell>
          <cell r="K547">
            <v>1</v>
          </cell>
          <cell r="L547">
            <v>0.88461538461538503</v>
          </cell>
          <cell r="M547">
            <v>0.40909090909090901</v>
          </cell>
          <cell r="N547">
            <v>1</v>
          </cell>
          <cell r="O547">
            <v>0.83902439024390196</v>
          </cell>
          <cell r="P547">
            <v>0.42993348115299301</v>
          </cell>
          <cell r="Q547">
            <v>0.43478260869565216</v>
          </cell>
        </row>
        <row r="548">
          <cell r="B548" t="str">
            <v>0201_04_Math</v>
          </cell>
          <cell r="C548" t="str">
            <v>Aiken</v>
          </cell>
          <cell r="D548" t="str">
            <v>Math</v>
          </cell>
          <cell r="E548" t="str">
            <v>0201</v>
          </cell>
          <cell r="F548" t="str">
            <v>04</v>
          </cell>
          <cell r="G548">
            <v>249</v>
          </cell>
          <cell r="H548">
            <v>20</v>
          </cell>
          <cell r="I548">
            <v>9</v>
          </cell>
          <cell r="J548">
            <v>17</v>
          </cell>
          <cell r="K548">
            <v>8</v>
          </cell>
          <cell r="L548">
            <v>0.96762589928057596</v>
          </cell>
          <cell r="M548">
            <v>6.82730923694779E-2</v>
          </cell>
          <cell r="N548">
            <v>0.4</v>
          </cell>
          <cell r="O548">
            <v>0.35516372795969797</v>
          </cell>
          <cell r="P548">
            <v>0.28689063559021999</v>
          </cell>
          <cell r="Q548">
            <v>9.2936802973977689E-2</v>
          </cell>
        </row>
        <row r="549">
          <cell r="B549" t="str">
            <v>0201_08_Math</v>
          </cell>
          <cell r="C549" t="str">
            <v>Aiken</v>
          </cell>
          <cell r="D549" t="str">
            <v>Math</v>
          </cell>
          <cell r="E549" t="str">
            <v>0201</v>
          </cell>
          <cell r="F549" t="str">
            <v>08</v>
          </cell>
          <cell r="G549">
            <v>217</v>
          </cell>
          <cell r="H549">
            <v>15</v>
          </cell>
          <cell r="I549">
            <v>22</v>
          </cell>
          <cell r="J549">
            <v>4</v>
          </cell>
          <cell r="K549">
            <v>4</v>
          </cell>
          <cell r="L549">
            <v>0.91338582677165403</v>
          </cell>
          <cell r="M549">
            <v>1.8433179723502301E-2</v>
          </cell>
          <cell r="N549">
            <v>0.266666666666667</v>
          </cell>
          <cell r="O549">
            <v>0.249859629421673</v>
          </cell>
          <cell r="P549">
            <v>0.231426449698171</v>
          </cell>
          <cell r="Q549">
            <v>3.4482758620689655E-2</v>
          </cell>
        </row>
        <row r="550">
          <cell r="B550" t="str">
            <v>0201_HS_Math</v>
          </cell>
          <cell r="C550" t="str">
            <v>Aiken</v>
          </cell>
          <cell r="D550" t="str">
            <v>Math</v>
          </cell>
          <cell r="E550" t="str">
            <v>0201</v>
          </cell>
          <cell r="F550" t="str">
            <v>HS</v>
          </cell>
          <cell r="G550">
            <v>223</v>
          </cell>
          <cell r="H550">
            <v>24</v>
          </cell>
          <cell r="I550">
            <v>68</v>
          </cell>
          <cell r="J550">
            <v>19</v>
          </cell>
          <cell r="K550">
            <v>7</v>
          </cell>
          <cell r="L550">
            <v>0.78412698412698401</v>
          </cell>
          <cell r="M550">
            <v>8.5201793721973104E-2</v>
          </cell>
          <cell r="N550">
            <v>0.29166666666666702</v>
          </cell>
          <cell r="O550">
            <v>0.35026138909634102</v>
          </cell>
          <cell r="P550">
            <v>0.26505959537436702</v>
          </cell>
          <cell r="Q550">
            <v>0.10526315789473684</v>
          </cell>
        </row>
        <row r="551">
          <cell r="B551" t="str">
            <v>0201_04_ELA</v>
          </cell>
          <cell r="C551" t="str">
            <v>Aiken</v>
          </cell>
          <cell r="D551" t="str">
            <v>ELA</v>
          </cell>
          <cell r="E551" t="str">
            <v>0201</v>
          </cell>
          <cell r="F551" t="str">
            <v>04</v>
          </cell>
          <cell r="G551">
            <v>249</v>
          </cell>
          <cell r="H551">
            <v>20</v>
          </cell>
          <cell r="I551">
            <v>9</v>
          </cell>
          <cell r="J551">
            <v>23</v>
          </cell>
          <cell r="K551">
            <v>9</v>
          </cell>
          <cell r="L551">
            <v>0.96762589928057596</v>
          </cell>
          <cell r="M551">
            <v>9.2369477911646597E-2</v>
          </cell>
          <cell r="N551">
            <v>0.45</v>
          </cell>
          <cell r="O551">
            <v>0.399369085173502</v>
          </cell>
          <cell r="P551">
            <v>0.30699960726185499</v>
          </cell>
          <cell r="Q551">
            <v>0.11895910780669144</v>
          </cell>
        </row>
        <row r="552">
          <cell r="B552" t="str">
            <v>0201_08_ELA</v>
          </cell>
          <cell r="C552" t="str">
            <v>Aiken</v>
          </cell>
          <cell r="D552" t="str">
            <v>ELA</v>
          </cell>
          <cell r="E552" t="str">
            <v>0201</v>
          </cell>
          <cell r="F552" t="str">
            <v>08</v>
          </cell>
          <cell r="G552">
            <v>214</v>
          </cell>
          <cell r="H552">
            <v>15</v>
          </cell>
          <cell r="I552">
            <v>25</v>
          </cell>
          <cell r="J552">
            <v>11</v>
          </cell>
          <cell r="K552">
            <v>5</v>
          </cell>
          <cell r="L552">
            <v>0.90157480314960603</v>
          </cell>
          <cell r="M552">
            <v>5.1401869158878503E-2</v>
          </cell>
          <cell r="N552">
            <v>0.33333333333333298</v>
          </cell>
          <cell r="O552">
            <v>0.35360360360360399</v>
          </cell>
          <cell r="P552">
            <v>0.30220173444472498</v>
          </cell>
          <cell r="Q552">
            <v>6.9868995633187769E-2</v>
          </cell>
        </row>
        <row r="553">
          <cell r="B553" t="str">
            <v>0201_HS_ELA</v>
          </cell>
          <cell r="C553" t="str">
            <v>Aiken</v>
          </cell>
          <cell r="D553" t="str">
            <v>ELA</v>
          </cell>
          <cell r="E553" t="str">
            <v>0201</v>
          </cell>
          <cell r="F553" t="str">
            <v>HS</v>
          </cell>
          <cell r="G553">
            <v>155</v>
          </cell>
          <cell r="H553">
            <v>15</v>
          </cell>
          <cell r="I553">
            <v>23</v>
          </cell>
          <cell r="J553">
            <v>55</v>
          </cell>
          <cell r="K553">
            <v>5</v>
          </cell>
          <cell r="L553">
            <v>0.88082901554404103</v>
          </cell>
          <cell r="M553">
            <v>0.35483870967741898</v>
          </cell>
          <cell r="N553">
            <v>0.33333333333333298</v>
          </cell>
          <cell r="O553">
            <v>0.84615384615384603</v>
          </cell>
          <cell r="P553">
            <v>0.49131513647642699</v>
          </cell>
          <cell r="Q553">
            <v>0.35294117647058826</v>
          </cell>
        </row>
        <row r="554">
          <cell r="B554" t="str">
            <v>0301_04_Math</v>
          </cell>
          <cell r="C554" t="str">
            <v>Allendale</v>
          </cell>
          <cell r="D554" t="str">
            <v>Math</v>
          </cell>
          <cell r="E554" t="str">
            <v>0301</v>
          </cell>
          <cell r="F554" t="str">
            <v>04</v>
          </cell>
          <cell r="G554">
            <v>3</v>
          </cell>
          <cell r="H554">
            <v>2</v>
          </cell>
          <cell r="I554">
            <v>1</v>
          </cell>
          <cell r="J554">
            <v>0</v>
          </cell>
          <cell r="K554">
            <v>2</v>
          </cell>
          <cell r="L554">
            <v>0.83333333333333304</v>
          </cell>
          <cell r="M554">
            <v>0</v>
          </cell>
          <cell r="N554">
            <v>1</v>
          </cell>
          <cell r="O554">
            <v>0.17142857142857101</v>
          </cell>
          <cell r="P554">
            <v>0.17142857142857101</v>
          </cell>
          <cell r="Q554">
            <v>0.4</v>
          </cell>
        </row>
        <row r="555">
          <cell r="B555" t="str">
            <v>0301_08_Math</v>
          </cell>
          <cell r="C555" t="str">
            <v>Allendale</v>
          </cell>
          <cell r="D555" t="str">
            <v>Math</v>
          </cell>
          <cell r="E555" t="str">
            <v>0301</v>
          </cell>
          <cell r="F555" t="str">
            <v>08</v>
          </cell>
          <cell r="G555">
            <v>10</v>
          </cell>
          <cell r="H555">
            <v>0</v>
          </cell>
          <cell r="I555">
            <v>2</v>
          </cell>
          <cell r="J555">
            <v>0</v>
          </cell>
          <cell r="K555">
            <v>0</v>
          </cell>
          <cell r="L555">
            <v>0.83333333333333304</v>
          </cell>
          <cell r="M555">
            <v>0</v>
          </cell>
          <cell r="N555">
            <v>0</v>
          </cell>
          <cell r="O555">
            <v>2.9850746268656699E-2</v>
          </cell>
          <cell r="P555">
            <v>2.9850746268656699E-2</v>
          </cell>
          <cell r="Q555">
            <v>0</v>
          </cell>
        </row>
        <row r="556">
          <cell r="B556" t="str">
            <v>0301_HS_Math</v>
          </cell>
          <cell r="C556" t="str">
            <v>Allendale</v>
          </cell>
          <cell r="D556" t="str">
            <v>Math</v>
          </cell>
          <cell r="E556" t="str">
            <v>0301</v>
          </cell>
          <cell r="F556" t="str">
            <v>HS</v>
          </cell>
          <cell r="G556">
            <v>8</v>
          </cell>
          <cell r="H556">
            <v>1</v>
          </cell>
          <cell r="I556">
            <v>2</v>
          </cell>
          <cell r="J556">
            <v>0</v>
          </cell>
          <cell r="K556">
            <v>1</v>
          </cell>
          <cell r="L556">
            <v>0.81818181818181801</v>
          </cell>
          <cell r="M556">
            <v>0</v>
          </cell>
          <cell r="N556">
            <v>1</v>
          </cell>
          <cell r="O556">
            <v>0.26315789473684198</v>
          </cell>
          <cell r="P556">
            <v>0.26315789473684198</v>
          </cell>
          <cell r="Q556">
            <v>0.1111111111111111</v>
          </cell>
        </row>
        <row r="557">
          <cell r="B557" t="str">
            <v>0301_04_ELA</v>
          </cell>
          <cell r="C557" t="str">
            <v>Allendale</v>
          </cell>
          <cell r="D557" t="str">
            <v>ELA</v>
          </cell>
          <cell r="E557" t="str">
            <v>0301</v>
          </cell>
          <cell r="F557" t="str">
            <v>04</v>
          </cell>
          <cell r="G557">
            <v>3</v>
          </cell>
          <cell r="H557">
            <v>2</v>
          </cell>
          <cell r="I557">
            <v>1</v>
          </cell>
          <cell r="J557">
            <v>0</v>
          </cell>
          <cell r="K557">
            <v>1</v>
          </cell>
          <cell r="L557">
            <v>0.83333333333333304</v>
          </cell>
          <cell r="M557">
            <v>0</v>
          </cell>
          <cell r="N557">
            <v>0.5</v>
          </cell>
          <cell r="O557">
            <v>0.24324324324324301</v>
          </cell>
          <cell r="P557">
            <v>0.24324324324324301</v>
          </cell>
          <cell r="Q557">
            <v>0.2</v>
          </cell>
        </row>
        <row r="558">
          <cell r="B558" t="str">
            <v>0301_08_ELA</v>
          </cell>
          <cell r="C558" t="str">
            <v>Allendale</v>
          </cell>
          <cell r="D558" t="str">
            <v>ELA</v>
          </cell>
          <cell r="E558" t="str">
            <v>0301</v>
          </cell>
          <cell r="F558" t="str">
            <v>08</v>
          </cell>
          <cell r="G558">
            <v>11</v>
          </cell>
          <cell r="H558">
            <v>0</v>
          </cell>
          <cell r="I558">
            <v>1</v>
          </cell>
          <cell r="J558">
            <v>0</v>
          </cell>
          <cell r="K558">
            <v>0</v>
          </cell>
          <cell r="L558">
            <v>0.91666666666666696</v>
          </cell>
          <cell r="M558">
            <v>0</v>
          </cell>
          <cell r="N558">
            <v>0</v>
          </cell>
          <cell r="O558">
            <v>0.126984126984127</v>
          </cell>
          <cell r="P558">
            <v>0.126984126984127</v>
          </cell>
          <cell r="Q558">
            <v>0</v>
          </cell>
        </row>
        <row r="559">
          <cell r="B559" t="str">
            <v>0301_HS_ELA</v>
          </cell>
          <cell r="C559" t="str">
            <v>Allendale</v>
          </cell>
          <cell r="D559" t="str">
            <v>ELA</v>
          </cell>
          <cell r="E559" t="str">
            <v>0301</v>
          </cell>
          <cell r="F559" t="str">
            <v>HS</v>
          </cell>
          <cell r="G559">
            <v>8</v>
          </cell>
          <cell r="H559">
            <v>2</v>
          </cell>
          <cell r="I559">
            <v>1</v>
          </cell>
          <cell r="J559">
            <v>2</v>
          </cell>
          <cell r="K559">
            <v>2</v>
          </cell>
          <cell r="L559">
            <v>0.90909090909090895</v>
          </cell>
          <cell r="M559">
            <v>0.25</v>
          </cell>
          <cell r="N559">
            <v>1</v>
          </cell>
          <cell r="O559">
            <v>0.69811320754716999</v>
          </cell>
          <cell r="P559">
            <v>0.44811320754716999</v>
          </cell>
          <cell r="Q559">
            <v>0.4</v>
          </cell>
        </row>
        <row r="560">
          <cell r="B560" t="str">
            <v>0401_04_Math</v>
          </cell>
          <cell r="C560" t="str">
            <v>Anderson 1</v>
          </cell>
          <cell r="D560" t="str">
            <v>Math</v>
          </cell>
          <cell r="E560" t="str">
            <v>0401</v>
          </cell>
          <cell r="F560" t="str">
            <v>04</v>
          </cell>
          <cell r="G560">
            <v>146</v>
          </cell>
          <cell r="H560">
            <v>2</v>
          </cell>
          <cell r="I560">
            <v>4</v>
          </cell>
          <cell r="J560">
            <v>43</v>
          </cell>
          <cell r="K560">
            <v>2</v>
          </cell>
          <cell r="L560">
            <v>0.97368421052631604</v>
          </cell>
          <cell r="M560">
            <v>0.29452054794520499</v>
          </cell>
          <cell r="N560">
            <v>1</v>
          </cell>
          <cell r="O560">
            <v>0.65983606557377095</v>
          </cell>
          <cell r="P560">
            <v>0.36531551762856501</v>
          </cell>
          <cell r="Q560">
            <v>0.30405405405405406</v>
          </cell>
        </row>
        <row r="561">
          <cell r="B561" t="str">
            <v>0401_08_Math</v>
          </cell>
          <cell r="C561" t="str">
            <v>Anderson 1</v>
          </cell>
          <cell r="D561" t="str">
            <v>Math</v>
          </cell>
          <cell r="E561" t="str">
            <v>0401</v>
          </cell>
          <cell r="F561" t="str">
            <v>08</v>
          </cell>
          <cell r="G561">
            <v>125</v>
          </cell>
          <cell r="H561">
            <v>5</v>
          </cell>
          <cell r="I561">
            <v>3</v>
          </cell>
          <cell r="J561">
            <v>18</v>
          </cell>
          <cell r="K561">
            <v>2</v>
          </cell>
          <cell r="L561">
            <v>0.977443609022556</v>
          </cell>
          <cell r="M561">
            <v>0.14399999999999999</v>
          </cell>
          <cell r="N561">
            <v>0.4</v>
          </cell>
          <cell r="O561">
            <v>0.46886016451233797</v>
          </cell>
          <cell r="P561">
            <v>0.32486016451233801</v>
          </cell>
          <cell r="Q561">
            <v>0.15384615384615385</v>
          </cell>
        </row>
        <row r="562">
          <cell r="B562" t="str">
            <v>0401_HS_Math</v>
          </cell>
          <cell r="C562" t="str">
            <v>Anderson 1</v>
          </cell>
          <cell r="D562" t="str">
            <v>Math</v>
          </cell>
          <cell r="E562" t="str">
            <v>0401</v>
          </cell>
          <cell r="F562" t="str">
            <v>HS</v>
          </cell>
          <cell r="G562">
            <v>39</v>
          </cell>
          <cell r="H562">
            <v>3</v>
          </cell>
          <cell r="I562">
            <v>14</v>
          </cell>
          <cell r="J562">
            <v>23</v>
          </cell>
          <cell r="K562">
            <v>1</v>
          </cell>
          <cell r="L562">
            <v>0.75</v>
          </cell>
          <cell r="M562">
            <v>0.58974358974358998</v>
          </cell>
          <cell r="N562">
            <v>0.33333333333333298</v>
          </cell>
          <cell r="O562">
            <v>0.8</v>
          </cell>
          <cell r="P562">
            <v>0.21025641025641001</v>
          </cell>
          <cell r="Q562">
            <v>0.5714285714285714</v>
          </cell>
        </row>
        <row r="563">
          <cell r="B563" t="str">
            <v>0401_04_ELA</v>
          </cell>
          <cell r="C563" t="str">
            <v>Anderson 1</v>
          </cell>
          <cell r="D563" t="str">
            <v>ELA</v>
          </cell>
          <cell r="E563" t="str">
            <v>0401</v>
          </cell>
          <cell r="F563" t="str">
            <v>04</v>
          </cell>
          <cell r="G563">
            <v>145</v>
          </cell>
          <cell r="H563">
            <v>2</v>
          </cell>
          <cell r="I563">
            <v>5</v>
          </cell>
          <cell r="J563">
            <v>34</v>
          </cell>
          <cell r="K563">
            <v>2</v>
          </cell>
          <cell r="L563">
            <v>0.96710526315789502</v>
          </cell>
          <cell r="M563">
            <v>0.23448275862069001</v>
          </cell>
          <cell r="N563">
            <v>1</v>
          </cell>
          <cell r="O563">
            <v>0.62431693989071002</v>
          </cell>
          <cell r="P563">
            <v>0.38983418127002101</v>
          </cell>
          <cell r="Q563">
            <v>0.24489795918367346</v>
          </cell>
        </row>
        <row r="564">
          <cell r="B564" t="str">
            <v>0401_08_ELA</v>
          </cell>
          <cell r="C564" t="str">
            <v>Anderson 1</v>
          </cell>
          <cell r="D564" t="str">
            <v>ELA</v>
          </cell>
          <cell r="E564" t="str">
            <v>0401</v>
          </cell>
          <cell r="F564" t="str">
            <v>08</v>
          </cell>
          <cell r="G564">
            <v>125</v>
          </cell>
          <cell r="H564">
            <v>5</v>
          </cell>
          <cell r="I564">
            <v>3</v>
          </cell>
          <cell r="J564">
            <v>19</v>
          </cell>
          <cell r="K564">
            <v>0</v>
          </cell>
          <cell r="L564">
            <v>0.977443609022556</v>
          </cell>
          <cell r="M564">
            <v>0.152</v>
          </cell>
          <cell r="N564">
            <v>0</v>
          </cell>
          <cell r="O564">
            <v>0.52352941176470602</v>
          </cell>
          <cell r="P564">
            <v>0.371529411764706</v>
          </cell>
          <cell r="Q564">
            <v>0.14615384615384616</v>
          </cell>
        </row>
        <row r="565">
          <cell r="B565" t="str">
            <v>0401_HS_ELA</v>
          </cell>
          <cell r="C565" t="str">
            <v>Anderson 1</v>
          </cell>
          <cell r="D565" t="str">
            <v>ELA</v>
          </cell>
          <cell r="E565" t="str">
            <v>0401</v>
          </cell>
          <cell r="F565" t="str">
            <v>HS</v>
          </cell>
          <cell r="G565">
            <v>66</v>
          </cell>
          <cell r="H565">
            <v>4</v>
          </cell>
          <cell r="I565">
            <v>11</v>
          </cell>
          <cell r="J565">
            <v>38</v>
          </cell>
          <cell r="K565">
            <v>3</v>
          </cell>
          <cell r="L565">
            <v>0.86419753086419704</v>
          </cell>
          <cell r="M565">
            <v>0.57575757575757602</v>
          </cell>
          <cell r="N565">
            <v>0.75</v>
          </cell>
          <cell r="O565">
            <v>0.87931034482758597</v>
          </cell>
          <cell r="P565">
            <v>0.30355276907001</v>
          </cell>
          <cell r="Q565">
            <v>0.58571428571428574</v>
          </cell>
        </row>
        <row r="566">
          <cell r="B566" t="str">
            <v>0402_04_Math</v>
          </cell>
          <cell r="C566" t="str">
            <v>Anderson 2</v>
          </cell>
          <cell r="D566" t="str">
            <v>Math</v>
          </cell>
          <cell r="E566" t="str">
            <v>0402</v>
          </cell>
          <cell r="F566" t="str">
            <v>04</v>
          </cell>
          <cell r="G566">
            <v>35</v>
          </cell>
          <cell r="H566">
            <v>1</v>
          </cell>
          <cell r="I566">
            <v>0</v>
          </cell>
          <cell r="J566">
            <v>8</v>
          </cell>
          <cell r="K566">
            <v>1</v>
          </cell>
          <cell r="L566">
            <v>1</v>
          </cell>
          <cell r="M566">
            <v>0.22857142857142901</v>
          </cell>
          <cell r="N566">
            <v>1</v>
          </cell>
          <cell r="O566">
            <v>0.50243902439024402</v>
          </cell>
          <cell r="P566">
            <v>0.27386759581881498</v>
          </cell>
          <cell r="Q566">
            <v>0.25</v>
          </cell>
        </row>
        <row r="567">
          <cell r="B567" t="str">
            <v>0402_08_Math</v>
          </cell>
          <cell r="C567" t="str">
            <v>Anderson 2</v>
          </cell>
          <cell r="D567" t="str">
            <v>Math</v>
          </cell>
          <cell r="E567" t="str">
            <v>0402</v>
          </cell>
          <cell r="F567" t="str">
            <v>08</v>
          </cell>
          <cell r="G567">
            <v>34</v>
          </cell>
          <cell r="H567">
            <v>11</v>
          </cell>
          <cell r="I567">
            <v>1</v>
          </cell>
          <cell r="J567">
            <v>3</v>
          </cell>
          <cell r="K567">
            <v>10</v>
          </cell>
          <cell r="L567">
            <v>0.97826086956521696</v>
          </cell>
          <cell r="M567">
            <v>8.8235294117647106E-2</v>
          </cell>
          <cell r="N567">
            <v>0.90909090909090895</v>
          </cell>
          <cell r="O567">
            <v>0.37102473498233202</v>
          </cell>
          <cell r="P567">
            <v>0.28278944086468499</v>
          </cell>
          <cell r="Q567">
            <v>0.28888888888888886</v>
          </cell>
        </row>
        <row r="568">
          <cell r="B568" t="str">
            <v>0402_HS_Math</v>
          </cell>
          <cell r="C568" t="str">
            <v>Anderson 2</v>
          </cell>
          <cell r="D568" t="str">
            <v>Math</v>
          </cell>
          <cell r="E568" t="str">
            <v>0402</v>
          </cell>
          <cell r="F568" t="str">
            <v>HS</v>
          </cell>
          <cell r="G568">
            <v>50</v>
          </cell>
          <cell r="H568">
            <v>10</v>
          </cell>
          <cell r="I568">
            <v>5</v>
          </cell>
          <cell r="J568">
            <v>17</v>
          </cell>
          <cell r="K568">
            <v>3</v>
          </cell>
          <cell r="L568">
            <v>0.92307692307692302</v>
          </cell>
          <cell r="M568">
            <v>0.34</v>
          </cell>
          <cell r="N568">
            <v>0.3</v>
          </cell>
          <cell r="O568">
            <v>0.58677685950413205</v>
          </cell>
          <cell r="P568">
            <v>0.246776859504132</v>
          </cell>
          <cell r="Q568">
            <v>0.33333333333333331</v>
          </cell>
        </row>
        <row r="569">
          <cell r="B569" t="str">
            <v>0402_04_ELA</v>
          </cell>
          <cell r="C569" t="str">
            <v>Anderson 2</v>
          </cell>
          <cell r="D569" t="str">
            <v>ELA</v>
          </cell>
          <cell r="E569" t="str">
            <v>0402</v>
          </cell>
          <cell r="F569" t="str">
            <v>04</v>
          </cell>
          <cell r="G569">
            <v>35</v>
          </cell>
          <cell r="H569">
            <v>1</v>
          </cell>
          <cell r="I569">
            <v>0</v>
          </cell>
          <cell r="J569">
            <v>9</v>
          </cell>
          <cell r="K569">
            <v>1</v>
          </cell>
          <cell r="L569">
            <v>1</v>
          </cell>
          <cell r="M569">
            <v>0.25714285714285701</v>
          </cell>
          <cell r="N569">
            <v>1</v>
          </cell>
          <cell r="O569">
            <v>0.50731707317073205</v>
          </cell>
          <cell r="P569">
            <v>0.25017421602787498</v>
          </cell>
          <cell r="Q569">
            <v>0.27777777777777779</v>
          </cell>
        </row>
        <row r="570">
          <cell r="B570" t="str">
            <v>0402_08_ELA</v>
          </cell>
          <cell r="C570" t="str">
            <v>Anderson 2</v>
          </cell>
          <cell r="D570" t="str">
            <v>ELA</v>
          </cell>
          <cell r="E570" t="str">
            <v>0402</v>
          </cell>
          <cell r="F570" t="str">
            <v>08</v>
          </cell>
          <cell r="G570">
            <v>33</v>
          </cell>
          <cell r="H570">
            <v>11</v>
          </cell>
          <cell r="I570">
            <v>2</v>
          </cell>
          <cell r="J570">
            <v>4</v>
          </cell>
          <cell r="K570">
            <v>9</v>
          </cell>
          <cell r="L570">
            <v>0.95652173913043503</v>
          </cell>
          <cell r="M570">
            <v>0.12121212121212099</v>
          </cell>
          <cell r="N570">
            <v>0.81818181818181801</v>
          </cell>
          <cell r="O570">
            <v>0.47857142857142898</v>
          </cell>
          <cell r="P570">
            <v>0.35735930735930699</v>
          </cell>
          <cell r="Q570">
            <v>0.29545454545454547</v>
          </cell>
        </row>
        <row r="571">
          <cell r="B571" t="str">
            <v>0402_HS_ELA</v>
          </cell>
          <cell r="C571" t="str">
            <v>Anderson 2</v>
          </cell>
          <cell r="D571" t="str">
            <v>ELA</v>
          </cell>
          <cell r="E571" t="str">
            <v>0402</v>
          </cell>
          <cell r="F571" t="str">
            <v>HS</v>
          </cell>
          <cell r="G571">
            <v>25</v>
          </cell>
          <cell r="H571">
            <v>12</v>
          </cell>
          <cell r="I571">
            <v>2</v>
          </cell>
          <cell r="J571">
            <v>14</v>
          </cell>
          <cell r="K571">
            <v>8</v>
          </cell>
          <cell r="L571">
            <v>0.94871794871794901</v>
          </cell>
          <cell r="M571">
            <v>0.56000000000000005</v>
          </cell>
          <cell r="N571">
            <v>0.66666666666666696</v>
          </cell>
          <cell r="O571">
            <v>0.86580086580086602</v>
          </cell>
          <cell r="P571">
            <v>0.30580086580086602</v>
          </cell>
          <cell r="Q571">
            <v>0.59459459459459463</v>
          </cell>
        </row>
        <row r="572">
          <cell r="B572" t="str">
            <v>0403_04_Math</v>
          </cell>
          <cell r="C572" t="str">
            <v>Anderson 3</v>
          </cell>
          <cell r="D572" t="str">
            <v>Math</v>
          </cell>
          <cell r="E572" t="str">
            <v>0403</v>
          </cell>
          <cell r="F572" t="str">
            <v>04</v>
          </cell>
          <cell r="G572">
            <v>38</v>
          </cell>
          <cell r="H572">
            <v>5</v>
          </cell>
          <cell r="I572">
            <v>1</v>
          </cell>
          <cell r="J572">
            <v>11</v>
          </cell>
          <cell r="K572">
            <v>2</v>
          </cell>
          <cell r="L572">
            <v>0.97727272727272696</v>
          </cell>
          <cell r="M572">
            <v>0.28947368421052599</v>
          </cell>
          <cell r="N572">
            <v>0.4</v>
          </cell>
          <cell r="O572">
            <v>0.55958549222797904</v>
          </cell>
          <cell r="P572">
            <v>0.27011180801745299</v>
          </cell>
          <cell r="Q572">
            <v>0.30232558139534882</v>
          </cell>
        </row>
        <row r="573">
          <cell r="B573" t="str">
            <v>0403_08_Math</v>
          </cell>
          <cell r="C573" t="str">
            <v>Anderson 3</v>
          </cell>
          <cell r="D573" t="str">
            <v>Math</v>
          </cell>
          <cell r="E573" t="str">
            <v>0403</v>
          </cell>
          <cell r="F573" t="str">
            <v>08</v>
          </cell>
          <cell r="G573">
            <v>27</v>
          </cell>
          <cell r="H573">
            <v>2</v>
          </cell>
          <cell r="I573">
            <v>1</v>
          </cell>
          <cell r="J573">
            <v>0</v>
          </cell>
          <cell r="K573">
            <v>0</v>
          </cell>
          <cell r="L573">
            <v>0.96666666666666701</v>
          </cell>
          <cell r="M573">
            <v>0</v>
          </cell>
          <cell r="N573">
            <v>0</v>
          </cell>
          <cell r="O573">
            <v>0.27669902912621402</v>
          </cell>
          <cell r="P573">
            <v>0.27669902912621402</v>
          </cell>
          <cell r="Q573">
            <v>0</v>
          </cell>
        </row>
        <row r="574">
          <cell r="B574" t="str">
            <v>0403_HS_Math</v>
          </cell>
          <cell r="C574" t="str">
            <v>Anderson 3</v>
          </cell>
          <cell r="D574" t="str">
            <v>Math</v>
          </cell>
          <cell r="E574" t="str">
            <v>0403</v>
          </cell>
          <cell r="F574" t="str">
            <v>HS</v>
          </cell>
          <cell r="G574">
            <v>34</v>
          </cell>
          <cell r="H574">
            <v>1</v>
          </cell>
          <cell r="I574">
            <v>7</v>
          </cell>
          <cell r="J574">
            <v>4</v>
          </cell>
          <cell r="K574">
            <v>1</v>
          </cell>
          <cell r="L574">
            <v>0.83333333333333304</v>
          </cell>
          <cell r="M574">
            <v>0.11764705882352899</v>
          </cell>
          <cell r="N574">
            <v>1</v>
          </cell>
          <cell r="O574">
            <v>0.45454545454545497</v>
          </cell>
          <cell r="P574">
            <v>0.33689839572192498</v>
          </cell>
          <cell r="Q574">
            <v>0.14285714285714285</v>
          </cell>
        </row>
        <row r="575">
          <cell r="B575" t="str">
            <v>0403_04_ELA</v>
          </cell>
          <cell r="C575" t="str">
            <v>Anderson 3</v>
          </cell>
          <cell r="D575" t="str">
            <v>ELA</v>
          </cell>
          <cell r="E575" t="str">
            <v>0403</v>
          </cell>
          <cell r="F575" t="str">
            <v>04</v>
          </cell>
          <cell r="G575">
            <v>38</v>
          </cell>
          <cell r="H575">
            <v>5</v>
          </cell>
          <cell r="I575">
            <v>1</v>
          </cell>
          <cell r="J575">
            <v>13</v>
          </cell>
          <cell r="K575">
            <v>1</v>
          </cell>
          <cell r="L575">
            <v>0.97727272727272696</v>
          </cell>
          <cell r="M575">
            <v>0.34210526315789502</v>
          </cell>
          <cell r="N575">
            <v>0.2</v>
          </cell>
          <cell r="O575">
            <v>0.62176165803108796</v>
          </cell>
          <cell r="P575">
            <v>0.27965639487319299</v>
          </cell>
          <cell r="Q575">
            <v>0.32558139534883723</v>
          </cell>
        </row>
        <row r="576">
          <cell r="B576" t="str">
            <v>0403_08_ELA</v>
          </cell>
          <cell r="C576" t="str">
            <v>Anderson 3</v>
          </cell>
          <cell r="D576" t="str">
            <v>ELA</v>
          </cell>
          <cell r="E576" t="str">
            <v>0403</v>
          </cell>
          <cell r="F576" t="str">
            <v>08</v>
          </cell>
          <cell r="G576">
            <v>27</v>
          </cell>
          <cell r="H576">
            <v>2</v>
          </cell>
          <cell r="I576">
            <v>1</v>
          </cell>
          <cell r="J576">
            <v>1</v>
          </cell>
          <cell r="K576">
            <v>1</v>
          </cell>
          <cell r="L576">
            <v>0.96666666666666701</v>
          </cell>
          <cell r="M576">
            <v>3.7037037037037E-2</v>
          </cell>
          <cell r="N576">
            <v>0.5</v>
          </cell>
          <cell r="O576">
            <v>0.36138613861386099</v>
          </cell>
          <cell r="P576">
            <v>0.32434910157682401</v>
          </cell>
          <cell r="Q576">
            <v>6.8965517241379309E-2</v>
          </cell>
        </row>
        <row r="577">
          <cell r="B577" t="str">
            <v>0403_HS_ELA</v>
          </cell>
          <cell r="C577" t="str">
            <v>Anderson 3</v>
          </cell>
          <cell r="D577" t="str">
            <v>ELA</v>
          </cell>
          <cell r="E577" t="str">
            <v>0403</v>
          </cell>
          <cell r="F577" t="str">
            <v>HS</v>
          </cell>
          <cell r="G577">
            <v>21</v>
          </cell>
          <cell r="H577">
            <v>2</v>
          </cell>
          <cell r="I577">
            <v>0</v>
          </cell>
          <cell r="J577">
            <v>10</v>
          </cell>
          <cell r="K577">
            <v>1</v>
          </cell>
          <cell r="L577">
            <v>1</v>
          </cell>
          <cell r="M577">
            <v>0.476190476190476</v>
          </cell>
          <cell r="N577">
            <v>0.5</v>
          </cell>
          <cell r="O577">
            <v>0.82758620689655205</v>
          </cell>
          <cell r="P577">
            <v>0.35139573070607599</v>
          </cell>
          <cell r="Q577">
            <v>0.47826086956521741</v>
          </cell>
        </row>
        <row r="578">
          <cell r="B578" t="str">
            <v>0404_04_Math</v>
          </cell>
          <cell r="C578" t="str">
            <v>Anderson 4</v>
          </cell>
          <cell r="D578" t="str">
            <v>Math</v>
          </cell>
          <cell r="E578" t="str">
            <v>0404</v>
          </cell>
          <cell r="F578" t="str">
            <v>04</v>
          </cell>
          <cell r="G578">
            <v>26</v>
          </cell>
          <cell r="H578">
            <v>5</v>
          </cell>
          <cell r="I578">
            <v>1</v>
          </cell>
          <cell r="J578">
            <v>9</v>
          </cell>
          <cell r="K578">
            <v>4</v>
          </cell>
          <cell r="L578">
            <v>0.96875</v>
          </cell>
          <cell r="M578">
            <v>0.34615384615384598</v>
          </cell>
          <cell r="N578">
            <v>0.8</v>
          </cell>
          <cell r="O578">
            <v>0.59428571428571397</v>
          </cell>
          <cell r="P578">
            <v>0.24813186813186799</v>
          </cell>
          <cell r="Q578">
            <v>0.41935483870967744</v>
          </cell>
        </row>
        <row r="579">
          <cell r="B579" t="str">
            <v>0404_08_Math</v>
          </cell>
          <cell r="C579" t="str">
            <v>Anderson 4</v>
          </cell>
          <cell r="D579" t="str">
            <v>Math</v>
          </cell>
          <cell r="E579" t="str">
            <v>0404</v>
          </cell>
          <cell r="F579" t="str">
            <v>08</v>
          </cell>
          <cell r="G579">
            <v>26</v>
          </cell>
          <cell r="H579">
            <v>5</v>
          </cell>
          <cell r="I579">
            <v>2</v>
          </cell>
          <cell r="J579">
            <v>3</v>
          </cell>
          <cell r="K579">
            <v>4</v>
          </cell>
          <cell r="L579">
            <v>0.939393939393939</v>
          </cell>
          <cell r="M579">
            <v>0.115384615384615</v>
          </cell>
          <cell r="N579">
            <v>0.8</v>
          </cell>
          <cell r="O579">
            <v>0.52314814814814803</v>
          </cell>
          <cell r="P579">
            <v>0.407763532763533</v>
          </cell>
          <cell r="Q579">
            <v>0.22580645161290322</v>
          </cell>
        </row>
        <row r="580">
          <cell r="B580" t="str">
            <v>0404_HS_Math</v>
          </cell>
          <cell r="C580" t="str">
            <v>Anderson 4</v>
          </cell>
          <cell r="D580" t="str">
            <v>Math</v>
          </cell>
          <cell r="E580" t="str">
            <v>0404</v>
          </cell>
          <cell r="F580" t="str">
            <v>HS</v>
          </cell>
          <cell r="G580">
            <v>14</v>
          </cell>
          <cell r="H580">
            <v>3</v>
          </cell>
          <cell r="I580">
            <v>5</v>
          </cell>
          <cell r="J580">
            <v>4</v>
          </cell>
          <cell r="K580">
            <v>2</v>
          </cell>
          <cell r="L580">
            <v>0.77272727272727304</v>
          </cell>
          <cell r="M580">
            <v>0.28571428571428598</v>
          </cell>
          <cell r="N580">
            <v>0.66666666666666696</v>
          </cell>
          <cell r="O580">
            <v>0.69724770642201805</v>
          </cell>
          <cell r="P580">
            <v>0.41153342070773302</v>
          </cell>
          <cell r="Q580">
            <v>0.35294117647058826</v>
          </cell>
        </row>
        <row r="581">
          <cell r="B581" t="str">
            <v>0404_04_ELA</v>
          </cell>
          <cell r="C581" t="str">
            <v>Anderson 4</v>
          </cell>
          <cell r="D581" t="str">
            <v>ELA</v>
          </cell>
          <cell r="E581" t="str">
            <v>0404</v>
          </cell>
          <cell r="F581" t="str">
            <v>04</v>
          </cell>
          <cell r="G581">
            <v>26</v>
          </cell>
          <cell r="H581">
            <v>5</v>
          </cell>
          <cell r="I581">
            <v>1</v>
          </cell>
          <cell r="J581">
            <v>7</v>
          </cell>
          <cell r="K581">
            <v>5</v>
          </cell>
          <cell r="L581">
            <v>0.96875</v>
          </cell>
          <cell r="M581">
            <v>0.269230769230769</v>
          </cell>
          <cell r="N581">
            <v>1</v>
          </cell>
          <cell r="O581">
            <v>0.5625</v>
          </cell>
          <cell r="P581">
            <v>0.293269230769231</v>
          </cell>
          <cell r="Q581">
            <v>0.38709677419354838</v>
          </cell>
        </row>
        <row r="582">
          <cell r="B582" t="str">
            <v>0404_08_ELA</v>
          </cell>
          <cell r="C582" t="str">
            <v>Anderson 4</v>
          </cell>
          <cell r="D582" t="str">
            <v>ELA</v>
          </cell>
          <cell r="E582" t="str">
            <v>0404</v>
          </cell>
          <cell r="F582" t="str">
            <v>08</v>
          </cell>
          <cell r="G582">
            <v>26</v>
          </cell>
          <cell r="H582">
            <v>6</v>
          </cell>
          <cell r="I582">
            <v>1</v>
          </cell>
          <cell r="J582">
            <v>8</v>
          </cell>
          <cell r="K582">
            <v>4</v>
          </cell>
          <cell r="L582">
            <v>0.96969696969696995</v>
          </cell>
          <cell r="M582">
            <v>0.30769230769230799</v>
          </cell>
          <cell r="N582">
            <v>0.66666666666666696</v>
          </cell>
          <cell r="O582">
            <v>0.57870370370370405</v>
          </cell>
          <cell r="P582">
            <v>0.27101139601139601</v>
          </cell>
          <cell r="Q582">
            <v>0.375</v>
          </cell>
        </row>
        <row r="583">
          <cell r="B583" t="str">
            <v>0404_HS_ELA</v>
          </cell>
          <cell r="C583" t="str">
            <v>Anderson 4</v>
          </cell>
          <cell r="D583" t="str">
            <v>ELA</v>
          </cell>
          <cell r="E583" t="str">
            <v>0404</v>
          </cell>
          <cell r="F583" t="str">
            <v>HS</v>
          </cell>
          <cell r="G583">
            <v>19</v>
          </cell>
          <cell r="H583">
            <v>3</v>
          </cell>
          <cell r="I583">
            <v>3</v>
          </cell>
          <cell r="J583">
            <v>6</v>
          </cell>
          <cell r="K583">
            <v>3</v>
          </cell>
          <cell r="L583">
            <v>0.88</v>
          </cell>
          <cell r="M583">
            <v>0.31578947368421101</v>
          </cell>
          <cell r="N583">
            <v>1</v>
          </cell>
          <cell r="O583">
            <v>0.89784946236559104</v>
          </cell>
          <cell r="P583">
            <v>0.58205998868138098</v>
          </cell>
          <cell r="Q583">
            <v>0.40909090909090912</v>
          </cell>
        </row>
        <row r="584">
          <cell r="B584" t="str">
            <v>0405_04_Math</v>
          </cell>
          <cell r="C584" t="str">
            <v>Anderson 5</v>
          </cell>
          <cell r="D584" t="str">
            <v>Math</v>
          </cell>
          <cell r="E584" t="str">
            <v>0405</v>
          </cell>
          <cell r="F584" t="str">
            <v>04</v>
          </cell>
          <cell r="G584">
            <v>158</v>
          </cell>
          <cell r="H584">
            <v>9</v>
          </cell>
          <cell r="I584">
            <v>12</v>
          </cell>
          <cell r="J584">
            <v>37</v>
          </cell>
          <cell r="K584">
            <v>4</v>
          </cell>
          <cell r="L584">
            <v>0.93296089385474901</v>
          </cell>
          <cell r="M584">
            <v>0.234177215189873</v>
          </cell>
          <cell r="N584">
            <v>0.44444444444444398</v>
          </cell>
          <cell r="O584">
            <v>0.46256983240223498</v>
          </cell>
          <cell r="P584">
            <v>0.22839261721236101</v>
          </cell>
          <cell r="Q584">
            <v>0.24550898203592814</v>
          </cell>
        </row>
        <row r="585">
          <cell r="B585" t="str">
            <v>0405_08_Math</v>
          </cell>
          <cell r="C585" t="str">
            <v>Anderson 5</v>
          </cell>
          <cell r="D585" t="str">
            <v>Math</v>
          </cell>
          <cell r="E585" t="str">
            <v>0405</v>
          </cell>
          <cell r="F585" t="str">
            <v>08</v>
          </cell>
          <cell r="G585">
            <v>116</v>
          </cell>
          <cell r="H585">
            <v>9</v>
          </cell>
          <cell r="I585">
            <v>19</v>
          </cell>
          <cell r="J585">
            <v>12</v>
          </cell>
          <cell r="K585">
            <v>3</v>
          </cell>
          <cell r="L585">
            <v>0.86805555555555602</v>
          </cell>
          <cell r="M585">
            <v>0.10344827586206901</v>
          </cell>
          <cell r="N585">
            <v>0.33333333333333298</v>
          </cell>
          <cell r="O585">
            <v>0.39632829373650103</v>
          </cell>
          <cell r="P585">
            <v>0.29288001787443202</v>
          </cell>
          <cell r="Q585">
            <v>0.12</v>
          </cell>
        </row>
        <row r="586">
          <cell r="B586" t="str">
            <v>0405_HS_Math</v>
          </cell>
          <cell r="C586" t="str">
            <v>Anderson 5</v>
          </cell>
          <cell r="D586" t="str">
            <v>Math</v>
          </cell>
          <cell r="E586" t="str">
            <v>0405</v>
          </cell>
          <cell r="F586" t="str">
            <v>HS</v>
          </cell>
          <cell r="G586">
            <v>74</v>
          </cell>
          <cell r="H586">
            <v>10</v>
          </cell>
          <cell r="I586">
            <v>43</v>
          </cell>
          <cell r="J586">
            <v>22</v>
          </cell>
          <cell r="K586">
            <v>5</v>
          </cell>
          <cell r="L586">
            <v>0.66141732283464605</v>
          </cell>
          <cell r="M586">
            <v>0.29729729729729698</v>
          </cell>
          <cell r="N586">
            <v>0.5</v>
          </cell>
          <cell r="O586">
            <v>0.56716417910447803</v>
          </cell>
          <cell r="P586">
            <v>0.26986688180717999</v>
          </cell>
          <cell r="Q586">
            <v>0.32142857142857145</v>
          </cell>
        </row>
        <row r="587">
          <cell r="B587" t="str">
            <v>0405_04_ELA</v>
          </cell>
          <cell r="C587" t="str">
            <v>Anderson 5</v>
          </cell>
          <cell r="D587" t="str">
            <v>ELA</v>
          </cell>
          <cell r="E587" t="str">
            <v>0405</v>
          </cell>
          <cell r="F587" t="str">
            <v>04</v>
          </cell>
          <cell r="G587">
            <v>158</v>
          </cell>
          <cell r="H587">
            <v>9</v>
          </cell>
          <cell r="I587">
            <v>12</v>
          </cell>
          <cell r="J587">
            <v>37</v>
          </cell>
          <cell r="K587">
            <v>5</v>
          </cell>
          <cell r="L587">
            <v>0.93296089385474901</v>
          </cell>
          <cell r="M587">
            <v>0.234177215189873</v>
          </cell>
          <cell r="N587">
            <v>0.55555555555555602</v>
          </cell>
          <cell r="O587">
            <v>0.45251396648044701</v>
          </cell>
          <cell r="P587">
            <v>0.218336751290574</v>
          </cell>
          <cell r="Q587">
            <v>0.25149700598802394</v>
          </cell>
        </row>
        <row r="588">
          <cell r="B588" t="str">
            <v>0405_08_ELA</v>
          </cell>
          <cell r="C588" t="str">
            <v>Anderson 5</v>
          </cell>
          <cell r="D588" t="str">
            <v>ELA</v>
          </cell>
          <cell r="E588" t="str">
            <v>0405</v>
          </cell>
          <cell r="F588" t="str">
            <v>08</v>
          </cell>
          <cell r="G588">
            <v>117</v>
          </cell>
          <cell r="H588">
            <v>9</v>
          </cell>
          <cell r="I588">
            <v>18</v>
          </cell>
          <cell r="J588">
            <v>7</v>
          </cell>
          <cell r="K588">
            <v>1</v>
          </cell>
          <cell r="L588">
            <v>0.875</v>
          </cell>
          <cell r="M588">
            <v>5.9829059829059797E-2</v>
          </cell>
          <cell r="N588">
            <v>0.11111111111111099</v>
          </cell>
          <cell r="O588">
            <v>0.41566920565832399</v>
          </cell>
          <cell r="P588">
            <v>0.35584014582926399</v>
          </cell>
          <cell r="Q588">
            <v>6.3492063492063489E-2</v>
          </cell>
        </row>
        <row r="589">
          <cell r="B589" t="str">
            <v>0405_HS_ELA</v>
          </cell>
          <cell r="C589" t="str">
            <v>Anderson 5</v>
          </cell>
          <cell r="D589" t="str">
            <v>ELA</v>
          </cell>
          <cell r="E589" t="str">
            <v>0405</v>
          </cell>
          <cell r="F589" t="str">
            <v>HS</v>
          </cell>
          <cell r="G589">
            <v>96</v>
          </cell>
          <cell r="H589">
            <v>11</v>
          </cell>
          <cell r="I589">
            <v>10</v>
          </cell>
          <cell r="J589">
            <v>43</v>
          </cell>
          <cell r="K589">
            <v>8</v>
          </cell>
          <cell r="L589">
            <v>0.91452991452991494</v>
          </cell>
          <cell r="M589">
            <v>0.44791666666666702</v>
          </cell>
          <cell r="N589">
            <v>0.72727272727272696</v>
          </cell>
          <cell r="O589">
            <v>0.83957219251336901</v>
          </cell>
          <cell r="P589">
            <v>0.39165552584670199</v>
          </cell>
          <cell r="Q589">
            <v>0.47663551401869159</v>
          </cell>
        </row>
        <row r="590">
          <cell r="B590" t="str">
            <v>0501_04_Math</v>
          </cell>
          <cell r="C590" t="str">
            <v>Bamberg 1</v>
          </cell>
          <cell r="D590" t="str">
            <v>Math</v>
          </cell>
          <cell r="E590" t="str">
            <v>0501</v>
          </cell>
          <cell r="F590" t="str">
            <v>04</v>
          </cell>
          <cell r="G590">
            <v>10</v>
          </cell>
          <cell r="H590">
            <v>0</v>
          </cell>
          <cell r="I590">
            <v>1</v>
          </cell>
          <cell r="J590">
            <v>0</v>
          </cell>
          <cell r="K590">
            <v>0</v>
          </cell>
          <cell r="L590">
            <v>0.90909090909090895</v>
          </cell>
          <cell r="M590">
            <v>0</v>
          </cell>
          <cell r="N590">
            <v>0</v>
          </cell>
          <cell r="O590">
            <v>0.26086956521739102</v>
          </cell>
          <cell r="P590">
            <v>0.26086956521739102</v>
          </cell>
          <cell r="Q590">
            <v>0</v>
          </cell>
        </row>
        <row r="591">
          <cell r="B591" t="str">
            <v>0501_08_Math</v>
          </cell>
          <cell r="C591" t="str">
            <v>Bamberg 1</v>
          </cell>
          <cell r="D591" t="str">
            <v>Math</v>
          </cell>
          <cell r="E591" t="str">
            <v>0501</v>
          </cell>
          <cell r="F591" t="str">
            <v>08</v>
          </cell>
          <cell r="G591">
            <v>8</v>
          </cell>
          <cell r="H591">
            <v>1</v>
          </cell>
          <cell r="I591">
            <v>0</v>
          </cell>
          <cell r="J591">
            <v>1</v>
          </cell>
          <cell r="K591">
            <v>0</v>
          </cell>
          <cell r="L591">
            <v>1</v>
          </cell>
          <cell r="M591">
            <v>0.125</v>
          </cell>
          <cell r="N591">
            <v>0</v>
          </cell>
          <cell r="O591">
            <v>0.42352941176470599</v>
          </cell>
          <cell r="P591">
            <v>0.29852941176470599</v>
          </cell>
          <cell r="Q591">
            <v>0.1111111111111111</v>
          </cell>
        </row>
        <row r="592">
          <cell r="B592" t="str">
            <v>0501_HS_Math</v>
          </cell>
          <cell r="C592" t="str">
            <v>Bamberg 1</v>
          </cell>
          <cell r="D592" t="str">
            <v>Math</v>
          </cell>
          <cell r="E592" t="str">
            <v>0501</v>
          </cell>
          <cell r="F592" t="str">
            <v>HS</v>
          </cell>
          <cell r="G592">
            <v>7</v>
          </cell>
          <cell r="H592">
            <v>1</v>
          </cell>
          <cell r="I592">
            <v>2</v>
          </cell>
          <cell r="J592">
            <v>2</v>
          </cell>
          <cell r="K592">
            <v>0</v>
          </cell>
          <cell r="L592">
            <v>0.8</v>
          </cell>
          <cell r="M592">
            <v>0.28571428571428598</v>
          </cell>
          <cell r="N592">
            <v>0</v>
          </cell>
          <cell r="O592">
            <v>0.43678160919540199</v>
          </cell>
          <cell r="P592">
            <v>0.15106732348111701</v>
          </cell>
          <cell r="Q592">
            <v>0.25</v>
          </cell>
        </row>
        <row r="593">
          <cell r="B593" t="str">
            <v>0501_04_ELA</v>
          </cell>
          <cell r="C593" t="str">
            <v>Bamberg 1</v>
          </cell>
          <cell r="D593" t="str">
            <v>ELA</v>
          </cell>
          <cell r="E593" t="str">
            <v>0501</v>
          </cell>
          <cell r="F593" t="str">
            <v>04</v>
          </cell>
          <cell r="G593">
            <v>10</v>
          </cell>
          <cell r="H593">
            <v>0</v>
          </cell>
          <cell r="I593">
            <v>1</v>
          </cell>
          <cell r="J593">
            <v>0</v>
          </cell>
          <cell r="K593">
            <v>0</v>
          </cell>
          <cell r="L593">
            <v>0.90909090909090895</v>
          </cell>
          <cell r="M593">
            <v>0</v>
          </cell>
          <cell r="N593">
            <v>0</v>
          </cell>
          <cell r="O593">
            <v>0.32608695652173902</v>
          </cell>
          <cell r="P593">
            <v>0.32608695652173902</v>
          </cell>
          <cell r="Q593">
            <v>0</v>
          </cell>
        </row>
        <row r="594">
          <cell r="B594" t="str">
            <v>0501_08_ELA</v>
          </cell>
          <cell r="C594" t="str">
            <v>Bamberg 1</v>
          </cell>
          <cell r="D594" t="str">
            <v>ELA</v>
          </cell>
          <cell r="E594" t="str">
            <v>0501</v>
          </cell>
          <cell r="F594" t="str">
            <v>08</v>
          </cell>
          <cell r="G594">
            <v>8</v>
          </cell>
          <cell r="H594">
            <v>1</v>
          </cell>
          <cell r="I594">
            <v>0</v>
          </cell>
          <cell r="J594">
            <v>0</v>
          </cell>
          <cell r="K594">
            <v>0</v>
          </cell>
          <cell r="L594">
            <v>1</v>
          </cell>
          <cell r="M594">
            <v>0</v>
          </cell>
          <cell r="N594">
            <v>0</v>
          </cell>
          <cell r="O594">
            <v>0.28571428571428598</v>
          </cell>
          <cell r="P594">
            <v>0.28571428571428598</v>
          </cell>
          <cell r="Q594">
            <v>0</v>
          </cell>
        </row>
        <row r="595">
          <cell r="B595" t="str">
            <v>0501_HS_ELA</v>
          </cell>
          <cell r="C595" t="str">
            <v>Bamberg 1</v>
          </cell>
          <cell r="D595" t="str">
            <v>ELA</v>
          </cell>
          <cell r="E595" t="str">
            <v>0501</v>
          </cell>
          <cell r="F595" t="str">
            <v>HS</v>
          </cell>
          <cell r="G595">
            <v>8</v>
          </cell>
          <cell r="H595">
            <v>1</v>
          </cell>
          <cell r="I595">
            <v>0</v>
          </cell>
          <cell r="J595">
            <v>2</v>
          </cell>
          <cell r="K595">
            <v>0</v>
          </cell>
          <cell r="L595">
            <v>1</v>
          </cell>
          <cell r="M595">
            <v>0.25</v>
          </cell>
          <cell r="N595">
            <v>0</v>
          </cell>
          <cell r="O595">
            <v>0.81553398058252402</v>
          </cell>
          <cell r="P595">
            <v>0.56553398058252402</v>
          </cell>
          <cell r="Q595">
            <v>0.22222222222222221</v>
          </cell>
        </row>
        <row r="596">
          <cell r="B596" t="str">
            <v>0502_04_Math</v>
          </cell>
          <cell r="C596" t="str">
            <v>Bamberg 2</v>
          </cell>
          <cell r="D596" t="str">
            <v>Math</v>
          </cell>
          <cell r="E596" t="str">
            <v>0502</v>
          </cell>
          <cell r="F596" t="str">
            <v>04</v>
          </cell>
          <cell r="G596">
            <v>18</v>
          </cell>
          <cell r="H596">
            <v>1</v>
          </cell>
          <cell r="I596">
            <v>1</v>
          </cell>
          <cell r="J596">
            <v>0</v>
          </cell>
          <cell r="K596">
            <v>1</v>
          </cell>
          <cell r="L596">
            <v>0.95</v>
          </cell>
          <cell r="M596">
            <v>0</v>
          </cell>
          <cell r="N596">
            <v>1</v>
          </cell>
          <cell r="O596">
            <v>6.5573770491803296E-2</v>
          </cell>
          <cell r="P596">
            <v>6.5573770491803296E-2</v>
          </cell>
          <cell r="Q596">
            <v>5.2631578947368418E-2</v>
          </cell>
        </row>
        <row r="597">
          <cell r="B597" t="str">
            <v>0502_08_Math</v>
          </cell>
          <cell r="C597" t="str">
            <v>Bamberg 2</v>
          </cell>
          <cell r="D597" t="str">
            <v>Math</v>
          </cell>
          <cell r="E597" t="str">
            <v>0502</v>
          </cell>
          <cell r="F597" t="str">
            <v>08</v>
          </cell>
          <cell r="G597">
            <v>13</v>
          </cell>
          <cell r="H597">
            <v>2</v>
          </cell>
          <cell r="I597">
            <v>3</v>
          </cell>
          <cell r="J597">
            <v>0</v>
          </cell>
          <cell r="K597">
            <v>1</v>
          </cell>
          <cell r="L597">
            <v>0.83333333333333304</v>
          </cell>
          <cell r="M597">
            <v>0</v>
          </cell>
          <cell r="N597">
            <v>0.5</v>
          </cell>
          <cell r="O597">
            <v>3.9215686274509803E-2</v>
          </cell>
          <cell r="P597">
            <v>3.9215686274509803E-2</v>
          </cell>
          <cell r="Q597">
            <v>6.6666666666666666E-2</v>
          </cell>
        </row>
        <row r="598">
          <cell r="B598" t="str">
            <v>0502_HS_Math</v>
          </cell>
          <cell r="C598" t="str">
            <v>Bamberg 2</v>
          </cell>
          <cell r="D598" t="str">
            <v>Math</v>
          </cell>
          <cell r="E598" t="str">
            <v>0502</v>
          </cell>
          <cell r="F598" t="str">
            <v>HS</v>
          </cell>
          <cell r="G598">
            <v>6</v>
          </cell>
          <cell r="H598">
            <v>0</v>
          </cell>
          <cell r="I598">
            <v>0</v>
          </cell>
          <cell r="J598">
            <v>1</v>
          </cell>
          <cell r="K598">
            <v>0</v>
          </cell>
          <cell r="L598">
            <v>1</v>
          </cell>
          <cell r="M598">
            <v>0.16666666666666699</v>
          </cell>
          <cell r="N598">
            <v>0</v>
          </cell>
          <cell r="O598">
            <v>0.34782608695652201</v>
          </cell>
          <cell r="P598">
            <v>0.18115942028985499</v>
          </cell>
          <cell r="Q598">
            <v>0.16666666666666666</v>
          </cell>
        </row>
        <row r="599">
          <cell r="B599" t="str">
            <v>0502_04_ELA</v>
          </cell>
          <cell r="C599" t="str">
            <v>Bamberg 2</v>
          </cell>
          <cell r="D599" t="str">
            <v>ELA</v>
          </cell>
          <cell r="E599" t="str">
            <v>0502</v>
          </cell>
          <cell r="F599" t="str">
            <v>04</v>
          </cell>
          <cell r="G599">
            <v>16</v>
          </cell>
          <cell r="H599">
            <v>1</v>
          </cell>
          <cell r="I599">
            <v>3</v>
          </cell>
          <cell r="J599">
            <v>1</v>
          </cell>
          <cell r="K599">
            <v>0</v>
          </cell>
          <cell r="L599">
            <v>0.85</v>
          </cell>
          <cell r="M599">
            <v>6.25E-2</v>
          </cell>
          <cell r="N599">
            <v>0</v>
          </cell>
          <cell r="O599">
            <v>0.14285714285714299</v>
          </cell>
          <cell r="P599">
            <v>8.0357142857142794E-2</v>
          </cell>
          <cell r="Q599">
            <v>5.8823529411764705E-2</v>
          </cell>
        </row>
        <row r="600">
          <cell r="B600" t="str">
            <v>0502_08_ELA</v>
          </cell>
          <cell r="C600" t="str">
            <v>Bamberg 2</v>
          </cell>
          <cell r="D600" t="str">
            <v>ELA</v>
          </cell>
          <cell r="E600" t="str">
            <v>0502</v>
          </cell>
          <cell r="F600" t="str">
            <v>08</v>
          </cell>
          <cell r="G600">
            <v>11</v>
          </cell>
          <cell r="H600">
            <v>2</v>
          </cell>
          <cell r="I600">
            <v>5</v>
          </cell>
          <cell r="J600">
            <v>1</v>
          </cell>
          <cell r="K600">
            <v>1</v>
          </cell>
          <cell r="L600">
            <v>0.72222222222222199</v>
          </cell>
          <cell r="M600">
            <v>9.0909090909090898E-2</v>
          </cell>
          <cell r="N600">
            <v>0.5</v>
          </cell>
          <cell r="O600">
            <v>0.32</v>
          </cell>
          <cell r="P600">
            <v>0.22909090909090901</v>
          </cell>
          <cell r="Q600">
            <v>0.15384615384615385</v>
          </cell>
        </row>
        <row r="601">
          <cell r="B601" t="str">
            <v>0502_HS_ELA</v>
          </cell>
          <cell r="C601" t="str">
            <v>Bamberg 2</v>
          </cell>
          <cell r="D601" t="str">
            <v>ELA</v>
          </cell>
          <cell r="E601" t="str">
            <v>0502</v>
          </cell>
          <cell r="F601" t="str">
            <v>HS</v>
          </cell>
          <cell r="G601">
            <v>5</v>
          </cell>
          <cell r="H601">
            <v>0</v>
          </cell>
          <cell r="I601">
            <v>1</v>
          </cell>
          <cell r="J601">
            <v>3</v>
          </cell>
          <cell r="K601">
            <v>0</v>
          </cell>
          <cell r="L601">
            <v>0.83333333333333304</v>
          </cell>
          <cell r="M601">
            <v>0.6</v>
          </cell>
          <cell r="N601">
            <v>0</v>
          </cell>
          <cell r="O601">
            <v>0.81578947368421095</v>
          </cell>
          <cell r="P601">
            <v>0.215789473684211</v>
          </cell>
          <cell r="Q601">
            <v>0.6</v>
          </cell>
        </row>
        <row r="602">
          <cell r="B602" t="str">
            <v>0619_04_Math</v>
          </cell>
          <cell r="C602" t="str">
            <v>Barnwell 19</v>
          </cell>
          <cell r="D602" t="str">
            <v>Math</v>
          </cell>
          <cell r="E602" t="str">
            <v>0619</v>
          </cell>
          <cell r="F602" t="str">
            <v>04</v>
          </cell>
          <cell r="G602">
            <v>8</v>
          </cell>
          <cell r="H602">
            <v>0</v>
          </cell>
          <cell r="I602">
            <v>0</v>
          </cell>
          <cell r="J602">
            <v>0</v>
          </cell>
          <cell r="K602">
            <v>0</v>
          </cell>
          <cell r="L602">
            <v>1</v>
          </cell>
          <cell r="M602">
            <v>0</v>
          </cell>
          <cell r="N602">
            <v>0</v>
          </cell>
          <cell r="O602">
            <v>0.2</v>
          </cell>
          <cell r="P602">
            <v>0.2</v>
          </cell>
          <cell r="Q602">
            <v>0</v>
          </cell>
        </row>
        <row r="603">
          <cell r="B603" t="str">
            <v>0619_08_Math</v>
          </cell>
          <cell r="C603" t="str">
            <v>Barnwell 19</v>
          </cell>
          <cell r="D603" t="str">
            <v>Math</v>
          </cell>
          <cell r="E603" t="str">
            <v>0619</v>
          </cell>
          <cell r="F603" t="str">
            <v>08</v>
          </cell>
          <cell r="G603">
            <v>10</v>
          </cell>
          <cell r="H603">
            <v>0</v>
          </cell>
          <cell r="I603">
            <v>1</v>
          </cell>
          <cell r="J603">
            <v>0</v>
          </cell>
          <cell r="K603">
            <v>0</v>
          </cell>
          <cell r="L603">
            <v>0.90909090909090895</v>
          </cell>
          <cell r="M603">
            <v>0</v>
          </cell>
          <cell r="N603">
            <v>0</v>
          </cell>
          <cell r="O603">
            <v>0.14893617021276601</v>
          </cell>
          <cell r="P603">
            <v>0.14893617021276601</v>
          </cell>
          <cell r="Q603">
            <v>0</v>
          </cell>
        </row>
        <row r="604">
          <cell r="B604" t="str">
            <v>0619_HS_Math</v>
          </cell>
          <cell r="C604" t="str">
            <v>Barnwell 19</v>
          </cell>
          <cell r="D604" t="str">
            <v>Math</v>
          </cell>
          <cell r="E604" t="str">
            <v>0619</v>
          </cell>
          <cell r="F604" t="str">
            <v>HS</v>
          </cell>
          <cell r="G604">
            <v>6</v>
          </cell>
          <cell r="H604">
            <v>0</v>
          </cell>
          <cell r="I604">
            <v>0</v>
          </cell>
          <cell r="J604">
            <v>1</v>
          </cell>
          <cell r="K604">
            <v>0</v>
          </cell>
          <cell r="L604">
            <v>1</v>
          </cell>
          <cell r="M604">
            <v>0.16666666666666699</v>
          </cell>
          <cell r="N604">
            <v>0</v>
          </cell>
          <cell r="O604">
            <v>0.173913043478261</v>
          </cell>
          <cell r="P604">
            <v>7.2463768115942099E-3</v>
          </cell>
          <cell r="Q604">
            <v>0.16666666666666666</v>
          </cell>
        </row>
        <row r="605">
          <cell r="B605" t="str">
            <v>0619_04_ELA</v>
          </cell>
          <cell r="C605" t="str">
            <v>Barnwell 19</v>
          </cell>
          <cell r="D605" t="str">
            <v>ELA</v>
          </cell>
          <cell r="E605" t="str">
            <v>0619</v>
          </cell>
          <cell r="F605" t="str">
            <v>04</v>
          </cell>
          <cell r="G605">
            <v>8</v>
          </cell>
          <cell r="H605">
            <v>0</v>
          </cell>
          <cell r="I605">
            <v>0</v>
          </cell>
          <cell r="J605">
            <v>0</v>
          </cell>
          <cell r="K605">
            <v>0</v>
          </cell>
          <cell r="L605">
            <v>1</v>
          </cell>
          <cell r="M605">
            <v>0</v>
          </cell>
          <cell r="N605">
            <v>0</v>
          </cell>
          <cell r="O605">
            <v>0.24444444444444399</v>
          </cell>
          <cell r="P605">
            <v>0.24444444444444399</v>
          </cell>
          <cell r="Q605">
            <v>0</v>
          </cell>
        </row>
        <row r="606">
          <cell r="B606" t="str">
            <v>0619_08_ELA</v>
          </cell>
          <cell r="C606" t="str">
            <v>Barnwell 19</v>
          </cell>
          <cell r="D606" t="str">
            <v>ELA</v>
          </cell>
          <cell r="E606" t="str">
            <v>0619</v>
          </cell>
          <cell r="F606" t="str">
            <v>08</v>
          </cell>
          <cell r="G606">
            <v>9</v>
          </cell>
          <cell r="H606">
            <v>0</v>
          </cell>
          <cell r="I606">
            <v>2</v>
          </cell>
          <cell r="J606">
            <v>0</v>
          </cell>
          <cell r="K606">
            <v>0</v>
          </cell>
          <cell r="L606">
            <v>0.81818181818181801</v>
          </cell>
          <cell r="M606">
            <v>0</v>
          </cell>
          <cell r="N606">
            <v>0</v>
          </cell>
          <cell r="O606">
            <v>0.38297872340425498</v>
          </cell>
          <cell r="P606">
            <v>0.38297872340425498</v>
          </cell>
          <cell r="Q606">
            <v>0</v>
          </cell>
        </row>
        <row r="607">
          <cell r="B607" t="str">
            <v>0619_HS_ELA</v>
          </cell>
          <cell r="C607" t="str">
            <v>Barnwell 19</v>
          </cell>
          <cell r="D607" t="str">
            <v>ELA</v>
          </cell>
          <cell r="E607" t="str">
            <v>0619</v>
          </cell>
          <cell r="F607" t="str">
            <v>HS</v>
          </cell>
          <cell r="G607">
            <v>5</v>
          </cell>
          <cell r="H607">
            <v>0</v>
          </cell>
          <cell r="I607">
            <v>1</v>
          </cell>
          <cell r="J607">
            <v>2</v>
          </cell>
          <cell r="K607">
            <v>0</v>
          </cell>
          <cell r="L607">
            <v>0.83333333333333304</v>
          </cell>
          <cell r="M607">
            <v>0.4</v>
          </cell>
          <cell r="N607">
            <v>0</v>
          </cell>
          <cell r="O607">
            <v>0.74358974358974395</v>
          </cell>
          <cell r="P607">
            <v>0.34358974358974398</v>
          </cell>
          <cell r="Q607">
            <v>0.4</v>
          </cell>
        </row>
        <row r="608">
          <cell r="B608" t="str">
            <v>0629_04_Math</v>
          </cell>
          <cell r="C608" t="str">
            <v>Barnwell 29</v>
          </cell>
          <cell r="D608" t="str">
            <v>Math</v>
          </cell>
          <cell r="E608" t="str">
            <v>0629</v>
          </cell>
          <cell r="F608" t="str">
            <v>04</v>
          </cell>
          <cell r="G608">
            <v>5</v>
          </cell>
          <cell r="H608">
            <v>1</v>
          </cell>
          <cell r="I608">
            <v>0</v>
          </cell>
          <cell r="J608">
            <v>0</v>
          </cell>
          <cell r="K608">
            <v>0</v>
          </cell>
          <cell r="L608">
            <v>1</v>
          </cell>
          <cell r="M608">
            <v>0</v>
          </cell>
          <cell r="N608">
            <v>0</v>
          </cell>
          <cell r="O608">
            <v>0.45833333333333298</v>
          </cell>
          <cell r="P608">
            <v>0.45833333333333298</v>
          </cell>
          <cell r="Q608">
            <v>0</v>
          </cell>
        </row>
        <row r="609">
          <cell r="B609" t="str">
            <v>0629_08_Math</v>
          </cell>
          <cell r="C609" t="str">
            <v>Barnwell 29</v>
          </cell>
          <cell r="D609" t="str">
            <v>Math</v>
          </cell>
          <cell r="E609" t="str">
            <v>0629</v>
          </cell>
          <cell r="F609" t="str">
            <v>08</v>
          </cell>
          <cell r="G609">
            <v>6</v>
          </cell>
          <cell r="H609">
            <v>0</v>
          </cell>
          <cell r="I609">
            <v>2</v>
          </cell>
          <cell r="J609">
            <v>1</v>
          </cell>
          <cell r="K609">
            <v>0</v>
          </cell>
          <cell r="L609">
            <v>0.75</v>
          </cell>
          <cell r="M609">
            <v>0.16666666666666699</v>
          </cell>
          <cell r="N609">
            <v>0</v>
          </cell>
          <cell r="O609">
            <v>0.17460317460317501</v>
          </cell>
          <cell r="P609">
            <v>7.9365079365079395E-3</v>
          </cell>
          <cell r="Q609">
            <v>0.16666666666666666</v>
          </cell>
        </row>
        <row r="610">
          <cell r="B610" t="str">
            <v>0629_HS_Math</v>
          </cell>
          <cell r="C610" t="str">
            <v>Barnwell 29</v>
          </cell>
          <cell r="D610" t="str">
            <v>Math</v>
          </cell>
          <cell r="E610" t="str">
            <v>0629</v>
          </cell>
          <cell r="F610" t="str">
            <v>HS</v>
          </cell>
          <cell r="G610">
            <v>6</v>
          </cell>
          <cell r="H610">
            <v>0</v>
          </cell>
          <cell r="I610">
            <v>1</v>
          </cell>
          <cell r="J610">
            <v>1</v>
          </cell>
          <cell r="K610">
            <v>0</v>
          </cell>
          <cell r="L610">
            <v>0.85714285714285698</v>
          </cell>
          <cell r="M610">
            <v>0.16666666666666699</v>
          </cell>
          <cell r="N610">
            <v>0</v>
          </cell>
          <cell r="O610">
            <v>0.162790697674419</v>
          </cell>
          <cell r="P610">
            <v>-3.8759689922480398E-3</v>
          </cell>
          <cell r="Q610">
            <v>0.16666666666666666</v>
          </cell>
        </row>
        <row r="611">
          <cell r="B611" t="str">
            <v>0629_04_ELA</v>
          </cell>
          <cell r="C611" t="str">
            <v>Barnwell 29</v>
          </cell>
          <cell r="D611" t="str">
            <v>ELA</v>
          </cell>
          <cell r="E611" t="str">
            <v>0629</v>
          </cell>
          <cell r="F611" t="str">
            <v>04</v>
          </cell>
          <cell r="G611">
            <v>5</v>
          </cell>
          <cell r="H611">
            <v>1</v>
          </cell>
          <cell r="I611">
            <v>0</v>
          </cell>
          <cell r="J611">
            <v>1</v>
          </cell>
          <cell r="K611">
            <v>1</v>
          </cell>
          <cell r="L611">
            <v>1</v>
          </cell>
          <cell r="M611">
            <v>0.2</v>
          </cell>
          <cell r="N611">
            <v>1</v>
          </cell>
          <cell r="O611">
            <v>0.5</v>
          </cell>
          <cell r="P611">
            <v>0.3</v>
          </cell>
          <cell r="Q611">
            <v>0.33333333333333331</v>
          </cell>
        </row>
        <row r="612">
          <cell r="B612" t="str">
            <v>0629_08_ELA</v>
          </cell>
          <cell r="C612" t="str">
            <v>Barnwell 29</v>
          </cell>
          <cell r="D612" t="str">
            <v>ELA</v>
          </cell>
          <cell r="E612" t="str">
            <v>0629</v>
          </cell>
          <cell r="F612" t="str">
            <v>08</v>
          </cell>
          <cell r="G612">
            <v>6</v>
          </cell>
          <cell r="H612">
            <v>0</v>
          </cell>
          <cell r="I612">
            <v>2</v>
          </cell>
          <cell r="J612">
            <v>0</v>
          </cell>
          <cell r="K612">
            <v>0</v>
          </cell>
          <cell r="L612">
            <v>0.75</v>
          </cell>
          <cell r="M612">
            <v>0</v>
          </cell>
          <cell r="N612">
            <v>0</v>
          </cell>
          <cell r="O612">
            <v>0.22222222222222199</v>
          </cell>
          <cell r="P612">
            <v>0.22222222222222199</v>
          </cell>
          <cell r="Q612">
            <v>0</v>
          </cell>
        </row>
        <row r="613">
          <cell r="B613" t="str">
            <v>0629_HS_ELA</v>
          </cell>
          <cell r="C613" t="str">
            <v>Barnwell 29</v>
          </cell>
          <cell r="D613" t="str">
            <v>ELA</v>
          </cell>
          <cell r="E613" t="str">
            <v>0629</v>
          </cell>
          <cell r="F613" t="str">
            <v>HS</v>
          </cell>
          <cell r="G613">
            <v>8</v>
          </cell>
          <cell r="H613">
            <v>0</v>
          </cell>
          <cell r="I613">
            <v>0</v>
          </cell>
          <cell r="J613">
            <v>2</v>
          </cell>
          <cell r="K613">
            <v>0</v>
          </cell>
          <cell r="L613">
            <v>1</v>
          </cell>
          <cell r="M613">
            <v>0.25</v>
          </cell>
          <cell r="N613">
            <v>0</v>
          </cell>
          <cell r="O613">
            <v>0.77777777777777801</v>
          </cell>
          <cell r="P613">
            <v>0.52777777777777801</v>
          </cell>
          <cell r="Q613">
            <v>0.25</v>
          </cell>
        </row>
        <row r="614">
          <cell r="B614" t="str">
            <v>0645_04_Math</v>
          </cell>
          <cell r="C614" t="str">
            <v>Barnwell 45</v>
          </cell>
          <cell r="D614" t="str">
            <v>Math</v>
          </cell>
          <cell r="E614" t="str">
            <v>0645</v>
          </cell>
          <cell r="F614" t="str">
            <v>04</v>
          </cell>
          <cell r="G614">
            <v>26</v>
          </cell>
          <cell r="H614">
            <v>3</v>
          </cell>
          <cell r="I614">
            <v>0</v>
          </cell>
          <cell r="J614">
            <v>4</v>
          </cell>
          <cell r="K614">
            <v>1</v>
          </cell>
          <cell r="L614">
            <v>1</v>
          </cell>
          <cell r="M614">
            <v>0.15384615384615399</v>
          </cell>
          <cell r="N614">
            <v>0.33333333333333298</v>
          </cell>
          <cell r="O614">
            <v>0.25547445255474499</v>
          </cell>
          <cell r="P614">
            <v>0.101628298708591</v>
          </cell>
          <cell r="Q614">
            <v>0.17241379310344829</v>
          </cell>
        </row>
        <row r="615">
          <cell r="B615" t="str">
            <v>0645_08_Math</v>
          </cell>
          <cell r="C615" t="str">
            <v>Barnwell 45</v>
          </cell>
          <cell r="D615" t="str">
            <v>Math</v>
          </cell>
          <cell r="E615" t="str">
            <v>0645</v>
          </cell>
          <cell r="F615" t="str">
            <v>08</v>
          </cell>
          <cell r="G615">
            <v>19</v>
          </cell>
          <cell r="H615">
            <v>6</v>
          </cell>
          <cell r="I615">
            <v>14</v>
          </cell>
          <cell r="J615">
            <v>3</v>
          </cell>
          <cell r="K615">
            <v>3</v>
          </cell>
          <cell r="L615">
            <v>0.64102564102564097</v>
          </cell>
          <cell r="M615">
            <v>0.157894736842105</v>
          </cell>
          <cell r="N615">
            <v>0.5</v>
          </cell>
          <cell r="O615">
            <v>0.33333333333333298</v>
          </cell>
          <cell r="P615">
            <v>0.175438596491228</v>
          </cell>
          <cell r="Q615">
            <v>0.24</v>
          </cell>
        </row>
        <row r="616">
          <cell r="B616" t="str">
            <v>0645_HS_Math</v>
          </cell>
          <cell r="C616" t="str">
            <v>Barnwell 45</v>
          </cell>
          <cell r="D616" t="str">
            <v>Math</v>
          </cell>
          <cell r="E616" t="str">
            <v>0645</v>
          </cell>
          <cell r="F616" t="str">
            <v>HS</v>
          </cell>
          <cell r="G616">
            <v>19</v>
          </cell>
          <cell r="H616">
            <v>6</v>
          </cell>
          <cell r="I616">
            <v>1</v>
          </cell>
          <cell r="J616">
            <v>2</v>
          </cell>
          <cell r="K616">
            <v>2</v>
          </cell>
          <cell r="L616">
            <v>0.96153846153846201</v>
          </cell>
          <cell r="M616">
            <v>0.105263157894737</v>
          </cell>
          <cell r="N616">
            <v>0.33333333333333298</v>
          </cell>
          <cell r="O616">
            <v>0.37735849056603799</v>
          </cell>
          <cell r="P616">
            <v>0.27209533267130098</v>
          </cell>
          <cell r="Q616">
            <v>0.16</v>
          </cell>
        </row>
        <row r="617">
          <cell r="B617" t="str">
            <v>0645_04_ELA</v>
          </cell>
          <cell r="C617" t="str">
            <v>Barnwell 45</v>
          </cell>
          <cell r="D617" t="str">
            <v>ELA</v>
          </cell>
          <cell r="E617" t="str">
            <v>0645</v>
          </cell>
          <cell r="F617" t="str">
            <v>04</v>
          </cell>
          <cell r="G617">
            <v>26</v>
          </cell>
          <cell r="H617">
            <v>3</v>
          </cell>
          <cell r="I617">
            <v>0</v>
          </cell>
          <cell r="J617">
            <v>2</v>
          </cell>
          <cell r="K617">
            <v>2</v>
          </cell>
          <cell r="L617">
            <v>1</v>
          </cell>
          <cell r="M617">
            <v>7.69230769230769E-2</v>
          </cell>
          <cell r="N617">
            <v>0.66666666666666696</v>
          </cell>
          <cell r="O617">
            <v>0.31884057971014501</v>
          </cell>
          <cell r="P617">
            <v>0.241917502787068</v>
          </cell>
          <cell r="Q617">
            <v>0.13793103448275862</v>
          </cell>
        </row>
        <row r="618">
          <cell r="B618" t="str">
            <v>0645_08_ELA</v>
          </cell>
          <cell r="C618" t="str">
            <v>Barnwell 45</v>
          </cell>
          <cell r="D618" t="str">
            <v>ELA</v>
          </cell>
          <cell r="E618" t="str">
            <v>0645</v>
          </cell>
          <cell r="F618" t="str">
            <v>08</v>
          </cell>
          <cell r="G618">
            <v>19</v>
          </cell>
          <cell r="H618">
            <v>2</v>
          </cell>
          <cell r="I618">
            <v>18</v>
          </cell>
          <cell r="J618">
            <v>0</v>
          </cell>
          <cell r="K618">
            <v>1</v>
          </cell>
          <cell r="L618">
            <v>0.53846153846153799</v>
          </cell>
          <cell r="M618">
            <v>0</v>
          </cell>
          <cell r="N618">
            <v>0.5</v>
          </cell>
          <cell r="O618">
            <v>0.30075187969924799</v>
          </cell>
          <cell r="P618">
            <v>0.30075187969924799</v>
          </cell>
          <cell r="Q618">
            <v>4.7619047619047616E-2</v>
          </cell>
        </row>
        <row r="619">
          <cell r="B619" t="str">
            <v>0645_HS_ELA</v>
          </cell>
          <cell r="C619" t="str">
            <v>Barnwell 45</v>
          </cell>
          <cell r="D619" t="str">
            <v>ELA</v>
          </cell>
          <cell r="E619" t="str">
            <v>0645</v>
          </cell>
          <cell r="F619" t="str">
            <v>HS</v>
          </cell>
          <cell r="G619">
            <v>19</v>
          </cell>
          <cell r="H619">
            <v>1</v>
          </cell>
          <cell r="I619">
            <v>3</v>
          </cell>
          <cell r="J619">
            <v>4</v>
          </cell>
          <cell r="K619">
            <v>0</v>
          </cell>
          <cell r="L619">
            <v>0.86956521739130399</v>
          </cell>
          <cell r="M619">
            <v>0.21052631578947401</v>
          </cell>
          <cell r="N619">
            <v>0</v>
          </cell>
          <cell r="O619">
            <v>0.62773722627737205</v>
          </cell>
          <cell r="P619">
            <v>0.41721091048789899</v>
          </cell>
          <cell r="Q619">
            <v>0.2</v>
          </cell>
        </row>
        <row r="620">
          <cell r="B620" t="str">
            <v>0701_04_Math</v>
          </cell>
          <cell r="C620" t="str">
            <v>Beaufort</v>
          </cell>
          <cell r="D620" t="str">
            <v>Math</v>
          </cell>
          <cell r="E620" t="str">
            <v>0701</v>
          </cell>
          <cell r="F620" t="str">
            <v>04</v>
          </cell>
          <cell r="G620">
            <v>179</v>
          </cell>
          <cell r="H620">
            <v>20</v>
          </cell>
          <cell r="I620">
            <v>11</v>
          </cell>
          <cell r="J620">
            <v>27</v>
          </cell>
          <cell r="K620">
            <v>8</v>
          </cell>
          <cell r="L620">
            <v>0.94761904761904803</v>
          </cell>
          <cell r="M620">
            <v>0.15083798882681601</v>
          </cell>
          <cell r="N620">
            <v>0.4</v>
          </cell>
          <cell r="O620">
            <v>0.45836109260493002</v>
          </cell>
          <cell r="P620">
            <v>0.30752310377811398</v>
          </cell>
          <cell r="Q620">
            <v>0.17587939698492464</v>
          </cell>
        </row>
        <row r="621">
          <cell r="B621" t="str">
            <v>0701_08_Math</v>
          </cell>
          <cell r="C621" t="str">
            <v>Beaufort</v>
          </cell>
          <cell r="D621" t="str">
            <v>Math</v>
          </cell>
          <cell r="E621" t="str">
            <v>0701</v>
          </cell>
          <cell r="F621" t="str">
            <v>08</v>
          </cell>
          <cell r="G621">
            <v>108</v>
          </cell>
          <cell r="H621">
            <v>12</v>
          </cell>
          <cell r="I621">
            <v>27</v>
          </cell>
          <cell r="J621">
            <v>2</v>
          </cell>
          <cell r="K621">
            <v>4</v>
          </cell>
          <cell r="L621">
            <v>0.81632653061224503</v>
          </cell>
          <cell r="M621">
            <v>1.85185185185185E-2</v>
          </cell>
          <cell r="N621">
            <v>0.33333333333333298</v>
          </cell>
          <cell r="O621">
            <v>0.31313131313131298</v>
          </cell>
          <cell r="P621">
            <v>0.29461279461279499</v>
          </cell>
          <cell r="Q621">
            <v>0.05</v>
          </cell>
        </row>
        <row r="622">
          <cell r="B622" t="str">
            <v>0701_HS_Math</v>
          </cell>
          <cell r="C622" t="str">
            <v>Beaufort</v>
          </cell>
          <cell r="D622" t="str">
            <v>Math</v>
          </cell>
          <cell r="E622" t="str">
            <v>0701</v>
          </cell>
          <cell r="F622" t="str">
            <v>HS</v>
          </cell>
          <cell r="G622">
            <v>154</v>
          </cell>
          <cell r="H622">
            <v>13</v>
          </cell>
          <cell r="I622">
            <v>13</v>
          </cell>
          <cell r="J622">
            <v>38</v>
          </cell>
          <cell r="K622">
            <v>6</v>
          </cell>
          <cell r="L622">
            <v>0.92777777777777803</v>
          </cell>
          <cell r="M622">
            <v>0.246753246753247</v>
          </cell>
          <cell r="N622">
            <v>0.46153846153846201</v>
          </cell>
          <cell r="O622">
            <v>0.59743954480796602</v>
          </cell>
          <cell r="P622">
            <v>0.35068629805471901</v>
          </cell>
          <cell r="Q622">
            <v>0.26347305389221559</v>
          </cell>
        </row>
        <row r="623">
          <cell r="B623" t="str">
            <v>0701_04_ELA</v>
          </cell>
          <cell r="C623" t="str">
            <v>Beaufort</v>
          </cell>
          <cell r="D623" t="str">
            <v>ELA</v>
          </cell>
          <cell r="E623" t="str">
            <v>0701</v>
          </cell>
          <cell r="F623" t="str">
            <v>04</v>
          </cell>
          <cell r="G623">
            <v>173</v>
          </cell>
          <cell r="H623">
            <v>21</v>
          </cell>
          <cell r="I623">
            <v>16</v>
          </cell>
          <cell r="J623">
            <v>32</v>
          </cell>
          <cell r="K623">
            <v>14</v>
          </cell>
          <cell r="L623">
            <v>0.92380952380952397</v>
          </cell>
          <cell r="M623">
            <v>0.184971098265896</v>
          </cell>
          <cell r="N623">
            <v>0.66666666666666696</v>
          </cell>
          <cell r="O623">
            <v>0.51102204408817598</v>
          </cell>
          <cell r="P623">
            <v>0.32605094582228</v>
          </cell>
          <cell r="Q623">
            <v>0.23711340206185566</v>
          </cell>
        </row>
        <row r="624">
          <cell r="B624" t="str">
            <v>0701_08_ELA</v>
          </cell>
          <cell r="C624" t="str">
            <v>Beaufort</v>
          </cell>
          <cell r="D624" t="str">
            <v>ELA</v>
          </cell>
          <cell r="E624" t="str">
            <v>0701</v>
          </cell>
          <cell r="F624" t="str">
            <v>08</v>
          </cell>
          <cell r="G624">
            <v>110</v>
          </cell>
          <cell r="H624">
            <v>12</v>
          </cell>
          <cell r="I624">
            <v>25</v>
          </cell>
          <cell r="J624">
            <v>2</v>
          </cell>
          <cell r="K624">
            <v>7</v>
          </cell>
          <cell r="L624">
            <v>0.82993197278911601</v>
          </cell>
          <cell r="M624">
            <v>1.8181818181818198E-2</v>
          </cell>
          <cell r="N624">
            <v>0.58333333333333304</v>
          </cell>
          <cell r="O624">
            <v>0.41481481481481502</v>
          </cell>
          <cell r="P624">
            <v>0.396632996632997</v>
          </cell>
          <cell r="Q624">
            <v>7.3770491803278687E-2</v>
          </cell>
        </row>
        <row r="625">
          <cell r="B625" t="str">
            <v>0701_HS_ELA</v>
          </cell>
          <cell r="C625" t="str">
            <v>Beaufort</v>
          </cell>
          <cell r="D625" t="str">
            <v>ELA</v>
          </cell>
          <cell r="E625" t="str">
            <v>0701</v>
          </cell>
          <cell r="F625" t="str">
            <v>HS</v>
          </cell>
          <cell r="G625">
            <v>97</v>
          </cell>
          <cell r="H625">
            <v>13</v>
          </cell>
          <cell r="I625">
            <v>6</v>
          </cell>
          <cell r="J625">
            <v>43</v>
          </cell>
          <cell r="K625">
            <v>5</v>
          </cell>
          <cell r="L625">
            <v>0.94827586206896597</v>
          </cell>
          <cell r="M625">
            <v>0.44329896907216498</v>
          </cell>
          <cell r="N625">
            <v>0.38461538461538503</v>
          </cell>
          <cell r="O625">
            <v>0.82096069868995603</v>
          </cell>
          <cell r="P625">
            <v>0.37766172961779099</v>
          </cell>
          <cell r="Q625">
            <v>0.43636363636363634</v>
          </cell>
        </row>
        <row r="626">
          <cell r="B626" t="str">
            <v>0801_04_Math</v>
          </cell>
          <cell r="C626" t="str">
            <v>Berkeley</v>
          </cell>
          <cell r="D626" t="str">
            <v>Math</v>
          </cell>
          <cell r="E626" t="str">
            <v>0801</v>
          </cell>
          <cell r="F626" t="str">
            <v>04</v>
          </cell>
          <cell r="G626">
            <v>317</v>
          </cell>
          <cell r="H626">
            <v>20</v>
          </cell>
          <cell r="I626">
            <v>47</v>
          </cell>
          <cell r="J626">
            <v>45</v>
          </cell>
          <cell r="K626">
            <v>8</v>
          </cell>
          <cell r="L626">
            <v>0.87760416666666696</v>
          </cell>
          <cell r="M626">
            <v>0.141955835962145</v>
          </cell>
          <cell r="N626">
            <v>0.4</v>
          </cell>
          <cell r="O626">
            <v>0.35759897828863302</v>
          </cell>
          <cell r="P626">
            <v>0.21564314232648801</v>
          </cell>
          <cell r="Q626">
            <v>0.15727002967359049</v>
          </cell>
        </row>
        <row r="627">
          <cell r="B627" t="str">
            <v>0801_08_Math</v>
          </cell>
          <cell r="C627" t="str">
            <v>Berkeley</v>
          </cell>
          <cell r="D627" t="str">
            <v>Math</v>
          </cell>
          <cell r="E627" t="str">
            <v>0801</v>
          </cell>
          <cell r="F627" t="str">
            <v>08</v>
          </cell>
          <cell r="G627">
            <v>142</v>
          </cell>
          <cell r="H627">
            <v>29</v>
          </cell>
          <cell r="I627">
            <v>167</v>
          </cell>
          <cell r="J627">
            <v>5</v>
          </cell>
          <cell r="K627">
            <v>15</v>
          </cell>
          <cell r="L627">
            <v>0.50591715976331397</v>
          </cell>
          <cell r="M627">
            <v>3.5211267605633798E-2</v>
          </cell>
          <cell r="N627">
            <v>0.51724137931034497</v>
          </cell>
          <cell r="O627">
            <v>0.28050713153724199</v>
          </cell>
          <cell r="P627">
            <v>0.24529586393160899</v>
          </cell>
          <cell r="Q627">
            <v>0.11695906432748537</v>
          </cell>
        </row>
        <row r="628">
          <cell r="B628" t="str">
            <v>0801_HS_Math</v>
          </cell>
          <cell r="C628" t="str">
            <v>Berkeley</v>
          </cell>
          <cell r="D628" t="str">
            <v>Math</v>
          </cell>
          <cell r="E628" t="str">
            <v>0801</v>
          </cell>
          <cell r="F628" t="str">
            <v>HS</v>
          </cell>
          <cell r="G628">
            <v>233</v>
          </cell>
          <cell r="H628">
            <v>32</v>
          </cell>
          <cell r="I628">
            <v>90</v>
          </cell>
          <cell r="J628">
            <v>48</v>
          </cell>
          <cell r="K628">
            <v>14</v>
          </cell>
          <cell r="L628">
            <v>0.74647887323943696</v>
          </cell>
          <cell r="M628">
            <v>0.20600858369098701</v>
          </cell>
          <cell r="N628">
            <v>0.4375</v>
          </cell>
          <cell r="O628">
            <v>0.40969696969697</v>
          </cell>
          <cell r="P628">
            <v>0.20368838600598299</v>
          </cell>
          <cell r="Q628">
            <v>0.2339622641509434</v>
          </cell>
        </row>
        <row r="629">
          <cell r="B629" t="str">
            <v>0801_04_ELA</v>
          </cell>
          <cell r="C629" t="str">
            <v>Berkeley</v>
          </cell>
          <cell r="D629" t="str">
            <v>ELA</v>
          </cell>
          <cell r="E629" t="str">
            <v>0801</v>
          </cell>
          <cell r="F629" t="str">
            <v>04</v>
          </cell>
          <cell r="G629">
            <v>317</v>
          </cell>
          <cell r="H629">
            <v>21</v>
          </cell>
          <cell r="I629">
            <v>46</v>
          </cell>
          <cell r="J629">
            <v>39</v>
          </cell>
          <cell r="K629">
            <v>11</v>
          </cell>
          <cell r="L629">
            <v>0.88020833333333304</v>
          </cell>
          <cell r="M629">
            <v>0.123028391167192</v>
          </cell>
          <cell r="N629">
            <v>0.52380952380952395</v>
          </cell>
          <cell r="O629">
            <v>0.43550446998722903</v>
          </cell>
          <cell r="P629">
            <v>0.31247607882003597</v>
          </cell>
          <cell r="Q629">
            <v>0.14792899408284024</v>
          </cell>
        </row>
        <row r="630">
          <cell r="B630" t="str">
            <v>0801_08_ELA</v>
          </cell>
          <cell r="C630" t="str">
            <v>Berkeley</v>
          </cell>
          <cell r="D630" t="str">
            <v>ELA</v>
          </cell>
          <cell r="E630" t="str">
            <v>0801</v>
          </cell>
          <cell r="F630" t="str">
            <v>08</v>
          </cell>
          <cell r="G630">
            <v>138</v>
          </cell>
          <cell r="H630">
            <v>30</v>
          </cell>
          <cell r="I630">
            <v>170</v>
          </cell>
          <cell r="J630">
            <v>8</v>
          </cell>
          <cell r="K630">
            <v>16</v>
          </cell>
          <cell r="L630">
            <v>0.49704142011834301</v>
          </cell>
          <cell r="M630">
            <v>5.7971014492753603E-2</v>
          </cell>
          <cell r="N630">
            <v>0.53333333333333299</v>
          </cell>
          <cell r="O630">
            <v>0.41740531829170002</v>
          </cell>
          <cell r="P630">
            <v>0.35943430379894697</v>
          </cell>
          <cell r="Q630">
            <v>0.14285714285714285</v>
          </cell>
        </row>
        <row r="631">
          <cell r="B631" t="str">
            <v>0801_HS_ELA</v>
          </cell>
          <cell r="C631" t="str">
            <v>Berkeley</v>
          </cell>
          <cell r="D631" t="str">
            <v>ELA</v>
          </cell>
          <cell r="E631" t="str">
            <v>0801</v>
          </cell>
          <cell r="F631" t="str">
            <v>HS</v>
          </cell>
          <cell r="G631">
            <v>198</v>
          </cell>
          <cell r="H631">
            <v>33</v>
          </cell>
          <cell r="I631">
            <v>55</v>
          </cell>
          <cell r="J631">
            <v>89</v>
          </cell>
          <cell r="K631">
            <v>21</v>
          </cell>
          <cell r="L631">
            <v>0.80769230769230804</v>
          </cell>
          <cell r="M631">
            <v>0.44949494949495</v>
          </cell>
          <cell r="N631">
            <v>0.63636363636363602</v>
          </cell>
          <cell r="O631">
            <v>0.80234128770823998</v>
          </cell>
          <cell r="P631">
            <v>0.35284633821328998</v>
          </cell>
          <cell r="Q631">
            <v>0.47619047619047616</v>
          </cell>
        </row>
        <row r="632">
          <cell r="B632" t="str">
            <v>0901_04_Math</v>
          </cell>
          <cell r="C632" t="str">
            <v>Calhoun</v>
          </cell>
          <cell r="D632" t="str">
            <v>Math</v>
          </cell>
          <cell r="E632" t="str">
            <v>0901</v>
          </cell>
          <cell r="F632" t="str">
            <v>04</v>
          </cell>
          <cell r="G632">
            <v>13</v>
          </cell>
          <cell r="H632">
            <v>0</v>
          </cell>
          <cell r="I632">
            <v>4</v>
          </cell>
          <cell r="J632">
            <v>0</v>
          </cell>
          <cell r="K632">
            <v>0</v>
          </cell>
          <cell r="L632">
            <v>0.76470588235294101</v>
          </cell>
          <cell r="M632">
            <v>0</v>
          </cell>
          <cell r="N632">
            <v>0</v>
          </cell>
          <cell r="O632">
            <v>0.18181818181818199</v>
          </cell>
          <cell r="P632">
            <v>0.18181818181818199</v>
          </cell>
          <cell r="Q632">
            <v>0</v>
          </cell>
        </row>
        <row r="633">
          <cell r="B633" t="str">
            <v>0901_08_Math</v>
          </cell>
          <cell r="C633" t="str">
            <v>Calhoun</v>
          </cell>
          <cell r="D633" t="str">
            <v>Math</v>
          </cell>
          <cell r="E633" t="str">
            <v>0901</v>
          </cell>
          <cell r="F633" t="str">
            <v>08</v>
          </cell>
          <cell r="G633">
            <v>17</v>
          </cell>
          <cell r="H633">
            <v>2</v>
          </cell>
          <cell r="I633">
            <v>9</v>
          </cell>
          <cell r="J633">
            <v>0</v>
          </cell>
          <cell r="K633">
            <v>2</v>
          </cell>
          <cell r="L633">
            <v>0.67857142857142905</v>
          </cell>
          <cell r="M633">
            <v>0</v>
          </cell>
          <cell r="N633">
            <v>1</v>
          </cell>
          <cell r="O633">
            <v>0.12987012987013</v>
          </cell>
          <cell r="P633">
            <v>0.12987012987013</v>
          </cell>
          <cell r="Q633">
            <v>0.10526315789473684</v>
          </cell>
        </row>
        <row r="634">
          <cell r="B634" t="str">
            <v>0901_HS_Math</v>
          </cell>
          <cell r="C634" t="str">
            <v>Calhoun</v>
          </cell>
          <cell r="D634" t="str">
            <v>Math</v>
          </cell>
          <cell r="E634" t="str">
            <v>0901</v>
          </cell>
          <cell r="F634" t="str">
            <v>HS</v>
          </cell>
          <cell r="G634">
            <v>13</v>
          </cell>
          <cell r="H634">
            <v>4</v>
          </cell>
          <cell r="I634">
            <v>9</v>
          </cell>
          <cell r="J634">
            <v>3</v>
          </cell>
          <cell r="K634">
            <v>2</v>
          </cell>
          <cell r="L634">
            <v>0.65384615384615397</v>
          </cell>
          <cell r="M634">
            <v>0.230769230769231</v>
          </cell>
          <cell r="N634">
            <v>0.5</v>
          </cell>
          <cell r="O634">
            <v>0.28048780487804897</v>
          </cell>
          <cell r="P634">
            <v>4.9718574108817998E-2</v>
          </cell>
          <cell r="Q634">
            <v>0.29411764705882354</v>
          </cell>
        </row>
        <row r="635">
          <cell r="B635" t="str">
            <v>0901_04_ELA</v>
          </cell>
          <cell r="C635" t="str">
            <v>Calhoun</v>
          </cell>
          <cell r="D635" t="str">
            <v>ELA</v>
          </cell>
          <cell r="E635" t="str">
            <v>0901</v>
          </cell>
          <cell r="F635" t="str">
            <v>04</v>
          </cell>
          <cell r="G635">
            <v>13</v>
          </cell>
          <cell r="H635">
            <v>0</v>
          </cell>
          <cell r="I635">
            <v>4</v>
          </cell>
          <cell r="J635">
            <v>0</v>
          </cell>
          <cell r="K635">
            <v>0</v>
          </cell>
          <cell r="L635">
            <v>0.76470588235294101</v>
          </cell>
          <cell r="M635">
            <v>0</v>
          </cell>
          <cell r="N635">
            <v>0</v>
          </cell>
          <cell r="O635">
            <v>0.24</v>
          </cell>
          <cell r="P635">
            <v>0.24</v>
          </cell>
          <cell r="Q635">
            <v>0</v>
          </cell>
        </row>
        <row r="636">
          <cell r="B636" t="str">
            <v>0901_08_ELA</v>
          </cell>
          <cell r="C636" t="str">
            <v>Calhoun</v>
          </cell>
          <cell r="D636" t="str">
            <v>ELA</v>
          </cell>
          <cell r="E636" t="str">
            <v>0901</v>
          </cell>
          <cell r="F636" t="str">
            <v>08</v>
          </cell>
          <cell r="G636">
            <v>17</v>
          </cell>
          <cell r="H636">
            <v>2</v>
          </cell>
          <cell r="I636">
            <v>9</v>
          </cell>
          <cell r="J636">
            <v>0</v>
          </cell>
          <cell r="K636">
            <v>2</v>
          </cell>
          <cell r="L636">
            <v>0.67857142857142905</v>
          </cell>
          <cell r="M636">
            <v>0</v>
          </cell>
          <cell r="N636">
            <v>1</v>
          </cell>
          <cell r="O636">
            <v>0.25</v>
          </cell>
          <cell r="P636">
            <v>0.25</v>
          </cell>
          <cell r="Q636">
            <v>0.10526315789473684</v>
          </cell>
        </row>
        <row r="637">
          <cell r="B637" t="str">
            <v>0901_HS_ELA</v>
          </cell>
          <cell r="C637" t="str">
            <v>Calhoun</v>
          </cell>
          <cell r="D637" t="str">
            <v>ELA</v>
          </cell>
          <cell r="E637" t="str">
            <v>0901</v>
          </cell>
          <cell r="F637" t="str">
            <v>HS</v>
          </cell>
          <cell r="G637">
            <v>9</v>
          </cell>
          <cell r="H637">
            <v>4</v>
          </cell>
          <cell r="I637">
            <v>2</v>
          </cell>
          <cell r="J637">
            <v>7</v>
          </cell>
          <cell r="K637">
            <v>1</v>
          </cell>
          <cell r="L637">
            <v>0.86666666666666703</v>
          </cell>
          <cell r="M637">
            <v>0.77777777777777801</v>
          </cell>
          <cell r="N637">
            <v>0.25</v>
          </cell>
          <cell r="O637">
            <v>0.85542168674698804</v>
          </cell>
          <cell r="P637">
            <v>7.7643908969210099E-2</v>
          </cell>
          <cell r="Q637">
            <v>0.61538461538461542</v>
          </cell>
        </row>
        <row r="638">
          <cell r="B638" t="str">
            <v>1001_04_Math</v>
          </cell>
          <cell r="C638" t="str">
            <v>Charleston</v>
          </cell>
          <cell r="D638" t="str">
            <v>Math</v>
          </cell>
          <cell r="E638" t="str">
            <v>1001</v>
          </cell>
          <cell r="F638" t="str">
            <v>04</v>
          </cell>
          <cell r="G638">
            <v>437</v>
          </cell>
          <cell r="H638">
            <v>36</v>
          </cell>
          <cell r="I638">
            <v>22</v>
          </cell>
          <cell r="J638">
            <v>63</v>
          </cell>
          <cell r="K638">
            <v>15</v>
          </cell>
          <cell r="L638">
            <v>0.95555555555555605</v>
          </cell>
          <cell r="M638">
            <v>0.14416475972539999</v>
          </cell>
          <cell r="N638">
            <v>0.41666666666666702</v>
          </cell>
          <cell r="O638">
            <v>0.50644980370162695</v>
          </cell>
          <cell r="P638">
            <v>0.36228504397622602</v>
          </cell>
          <cell r="Q638">
            <v>0.16490486257928119</v>
          </cell>
        </row>
        <row r="639">
          <cell r="B639" t="str">
            <v>1001_08_Math</v>
          </cell>
          <cell r="C639" t="str">
            <v>Charleston</v>
          </cell>
          <cell r="D639" t="str">
            <v>Math</v>
          </cell>
          <cell r="E639" t="str">
            <v>1001</v>
          </cell>
          <cell r="F639" t="str">
            <v>08</v>
          </cell>
          <cell r="G639">
            <v>326</v>
          </cell>
          <cell r="H639">
            <v>29</v>
          </cell>
          <cell r="I639">
            <v>58</v>
          </cell>
          <cell r="J639">
            <v>24</v>
          </cell>
          <cell r="K639">
            <v>7</v>
          </cell>
          <cell r="L639">
            <v>0.85956416464890995</v>
          </cell>
          <cell r="M639">
            <v>7.3619631901840496E-2</v>
          </cell>
          <cell r="N639">
            <v>0.24137931034482801</v>
          </cell>
          <cell r="O639">
            <v>0.412248628884826</v>
          </cell>
          <cell r="P639">
            <v>0.33862899698298599</v>
          </cell>
          <cell r="Q639">
            <v>8.7323943661971826E-2</v>
          </cell>
        </row>
        <row r="640">
          <cell r="B640" t="str">
            <v>1001_HS_Math</v>
          </cell>
          <cell r="C640" t="str">
            <v>Charleston</v>
          </cell>
          <cell r="D640" t="str">
            <v>Math</v>
          </cell>
          <cell r="E640" t="str">
            <v>1001</v>
          </cell>
          <cell r="F640" t="str">
            <v>HS</v>
          </cell>
          <cell r="G640">
            <v>349</v>
          </cell>
          <cell r="H640">
            <v>51</v>
          </cell>
          <cell r="I640">
            <v>84</v>
          </cell>
          <cell r="J640">
            <v>95</v>
          </cell>
          <cell r="K640">
            <v>16</v>
          </cell>
          <cell r="L640">
            <v>0.826446280991736</v>
          </cell>
          <cell r="M640">
            <v>0.27220630372492799</v>
          </cell>
          <cell r="N640">
            <v>0.31372549019607798</v>
          </cell>
          <cell r="O640">
            <v>0.59546391752577299</v>
          </cell>
          <cell r="P640">
            <v>0.323257613800845</v>
          </cell>
          <cell r="Q640">
            <v>0.27750000000000002</v>
          </cell>
        </row>
        <row r="641">
          <cell r="B641" t="str">
            <v>1001_04_ELA</v>
          </cell>
          <cell r="C641" t="str">
            <v>Charleston</v>
          </cell>
          <cell r="D641" t="str">
            <v>ELA</v>
          </cell>
          <cell r="E641" t="str">
            <v>1001</v>
          </cell>
          <cell r="F641" t="str">
            <v>04</v>
          </cell>
          <cell r="G641">
            <v>437</v>
          </cell>
          <cell r="H641">
            <v>36</v>
          </cell>
          <cell r="I641">
            <v>22</v>
          </cell>
          <cell r="J641">
            <v>58</v>
          </cell>
          <cell r="K641">
            <v>15</v>
          </cell>
          <cell r="L641">
            <v>0.95555555555555605</v>
          </cell>
          <cell r="M641">
            <v>0.132723112128146</v>
          </cell>
          <cell r="N641">
            <v>0.41666666666666702</v>
          </cell>
          <cell r="O641">
            <v>0.51527038386102597</v>
          </cell>
          <cell r="P641">
            <v>0.382547271732879</v>
          </cell>
          <cell r="Q641">
            <v>0.15433403805496829</v>
          </cell>
        </row>
        <row r="642">
          <cell r="B642" t="str">
            <v>1001_08_ELA</v>
          </cell>
          <cell r="C642" t="str">
            <v>Charleston</v>
          </cell>
          <cell r="D642" t="str">
            <v>ELA</v>
          </cell>
          <cell r="E642" t="str">
            <v>1001</v>
          </cell>
          <cell r="F642" t="str">
            <v>08</v>
          </cell>
          <cell r="G642">
            <v>327</v>
          </cell>
          <cell r="H642">
            <v>29</v>
          </cell>
          <cell r="I642">
            <v>58</v>
          </cell>
          <cell r="J642">
            <v>26</v>
          </cell>
          <cell r="K642">
            <v>10</v>
          </cell>
          <cell r="L642">
            <v>0.85990338164251201</v>
          </cell>
          <cell r="M642">
            <v>7.9510703363914401E-2</v>
          </cell>
          <cell r="N642">
            <v>0.34482758620689702</v>
          </cell>
          <cell r="O642">
            <v>0.50431565967940795</v>
          </cell>
          <cell r="P642">
            <v>0.42480495631549398</v>
          </cell>
          <cell r="Q642">
            <v>0.10112359550561797</v>
          </cell>
        </row>
        <row r="643">
          <cell r="B643" t="str">
            <v>1001_HS_ELA</v>
          </cell>
          <cell r="C643" t="str">
            <v>Charleston</v>
          </cell>
          <cell r="D643" t="str">
            <v>ELA</v>
          </cell>
          <cell r="E643" t="str">
            <v>1001</v>
          </cell>
          <cell r="F643" t="str">
            <v>HS</v>
          </cell>
          <cell r="G643">
            <v>282</v>
          </cell>
          <cell r="H643">
            <v>48</v>
          </cell>
          <cell r="I643">
            <v>32</v>
          </cell>
          <cell r="J643">
            <v>100</v>
          </cell>
          <cell r="K643">
            <v>17</v>
          </cell>
          <cell r="L643">
            <v>0.91160220994475105</v>
          </cell>
          <cell r="M643">
            <v>0.35460992907801397</v>
          </cell>
          <cell r="N643">
            <v>0.35416666666666702</v>
          </cell>
          <cell r="O643">
            <v>0.84598831847525402</v>
          </cell>
          <cell r="P643">
            <v>0.49137838939723899</v>
          </cell>
          <cell r="Q643">
            <v>0.35454545454545455</v>
          </cell>
        </row>
        <row r="644">
          <cell r="B644" t="str">
            <v>1101_04_Math</v>
          </cell>
          <cell r="C644" t="str">
            <v>Cherokee</v>
          </cell>
          <cell r="D644" t="str">
            <v>Math</v>
          </cell>
          <cell r="E644" t="str">
            <v>1101</v>
          </cell>
          <cell r="F644" t="str">
            <v>04</v>
          </cell>
          <cell r="G644">
            <v>91</v>
          </cell>
          <cell r="H644">
            <v>5</v>
          </cell>
          <cell r="I644">
            <v>1</v>
          </cell>
          <cell r="J644">
            <v>12</v>
          </cell>
          <cell r="K644">
            <v>0</v>
          </cell>
          <cell r="L644">
            <v>0.98969072164948502</v>
          </cell>
          <cell r="M644">
            <v>0.13186813186813201</v>
          </cell>
          <cell r="N644">
            <v>0</v>
          </cell>
          <cell r="O644">
            <v>0.313620071684588</v>
          </cell>
          <cell r="P644">
            <v>0.18175193981645599</v>
          </cell>
          <cell r="Q644">
            <v>0.125</v>
          </cell>
        </row>
        <row r="645">
          <cell r="B645" t="str">
            <v>1101_08_Math</v>
          </cell>
          <cell r="C645" t="str">
            <v>Cherokee</v>
          </cell>
          <cell r="D645" t="str">
            <v>Math</v>
          </cell>
          <cell r="E645" t="str">
            <v>1101</v>
          </cell>
          <cell r="F645" t="str">
            <v>08</v>
          </cell>
          <cell r="G645">
            <v>77</v>
          </cell>
          <cell r="H645">
            <v>3</v>
          </cell>
          <cell r="I645">
            <v>6</v>
          </cell>
          <cell r="J645">
            <v>0</v>
          </cell>
          <cell r="K645">
            <v>1</v>
          </cell>
          <cell r="L645">
            <v>0.93023255813953498</v>
          </cell>
          <cell r="M645">
            <v>0</v>
          </cell>
          <cell r="N645">
            <v>0.33333333333333298</v>
          </cell>
          <cell r="O645">
            <v>0.28711256117455097</v>
          </cell>
          <cell r="P645">
            <v>0.28711256117455097</v>
          </cell>
          <cell r="Q645">
            <v>1.2500000000000001E-2</v>
          </cell>
        </row>
        <row r="646">
          <cell r="B646" t="str">
            <v>1101_HS_Math</v>
          </cell>
          <cell r="C646" t="str">
            <v>Cherokee</v>
          </cell>
          <cell r="D646" t="str">
            <v>Math</v>
          </cell>
          <cell r="E646" t="str">
            <v>1101</v>
          </cell>
          <cell r="F646" t="str">
            <v>HS</v>
          </cell>
          <cell r="G646">
            <v>72</v>
          </cell>
          <cell r="H646">
            <v>8</v>
          </cell>
          <cell r="I646">
            <v>0</v>
          </cell>
          <cell r="J646">
            <v>13</v>
          </cell>
          <cell r="K646">
            <v>6</v>
          </cell>
          <cell r="L646">
            <v>1</v>
          </cell>
          <cell r="M646">
            <v>0.180555555555556</v>
          </cell>
          <cell r="N646">
            <v>0.75</v>
          </cell>
          <cell r="O646">
            <v>0.39729729729729701</v>
          </cell>
          <cell r="P646">
            <v>0.21674174174174199</v>
          </cell>
          <cell r="Q646">
            <v>0.23749999999999999</v>
          </cell>
        </row>
        <row r="647">
          <cell r="B647" t="str">
            <v>1101_04_ELA</v>
          </cell>
          <cell r="C647" t="str">
            <v>Cherokee</v>
          </cell>
          <cell r="D647" t="str">
            <v>ELA</v>
          </cell>
          <cell r="E647" t="str">
            <v>1101</v>
          </cell>
          <cell r="F647" t="str">
            <v>04</v>
          </cell>
          <cell r="G647">
            <v>92</v>
          </cell>
          <cell r="H647">
            <v>5</v>
          </cell>
          <cell r="I647">
            <v>0</v>
          </cell>
          <cell r="J647">
            <v>13</v>
          </cell>
          <cell r="K647">
            <v>3</v>
          </cell>
          <cell r="L647">
            <v>1</v>
          </cell>
          <cell r="M647">
            <v>0.141304347826087</v>
          </cell>
          <cell r="N647">
            <v>0.6</v>
          </cell>
          <cell r="O647">
            <v>0.34946236559139798</v>
          </cell>
          <cell r="P647">
            <v>0.20815801776531101</v>
          </cell>
          <cell r="Q647">
            <v>0.16494845360824742</v>
          </cell>
        </row>
        <row r="648">
          <cell r="B648" t="str">
            <v>1101_08_ELA</v>
          </cell>
          <cell r="C648" t="str">
            <v>Cherokee</v>
          </cell>
          <cell r="D648" t="str">
            <v>ELA</v>
          </cell>
          <cell r="E648" t="str">
            <v>1101</v>
          </cell>
          <cell r="F648" t="str">
            <v>08</v>
          </cell>
          <cell r="G648">
            <v>76</v>
          </cell>
          <cell r="H648">
            <v>3</v>
          </cell>
          <cell r="I648">
            <v>7</v>
          </cell>
          <cell r="J648">
            <v>1</v>
          </cell>
          <cell r="K648">
            <v>0</v>
          </cell>
          <cell r="L648">
            <v>0.918604651162791</v>
          </cell>
          <cell r="M648">
            <v>1.3157894736842099E-2</v>
          </cell>
          <cell r="N648">
            <v>0</v>
          </cell>
          <cell r="O648">
            <v>0.35889070146818902</v>
          </cell>
          <cell r="P648">
            <v>0.34573280673134699</v>
          </cell>
          <cell r="Q648">
            <v>1.2658227848101266E-2</v>
          </cell>
        </row>
        <row r="649">
          <cell r="B649" t="str">
            <v>1101_HS_ELA</v>
          </cell>
          <cell r="C649" t="str">
            <v>Cherokee</v>
          </cell>
          <cell r="D649" t="str">
            <v>ELA</v>
          </cell>
          <cell r="E649" t="str">
            <v>1101</v>
          </cell>
          <cell r="F649" t="str">
            <v>HS</v>
          </cell>
          <cell r="G649">
            <v>64</v>
          </cell>
          <cell r="H649">
            <v>8</v>
          </cell>
          <cell r="I649">
            <v>6</v>
          </cell>
          <cell r="J649">
            <v>23</v>
          </cell>
          <cell r="K649">
            <v>5</v>
          </cell>
          <cell r="L649">
            <v>0.92307692307692302</v>
          </cell>
          <cell r="M649">
            <v>0.359375</v>
          </cell>
          <cell r="N649">
            <v>0.625</v>
          </cell>
          <cell r="O649">
            <v>0.78747940691927498</v>
          </cell>
          <cell r="P649">
            <v>0.42810440691927498</v>
          </cell>
          <cell r="Q649">
            <v>0.3888888888888889</v>
          </cell>
        </row>
        <row r="650">
          <cell r="B650" t="str">
            <v>1201_04_Math</v>
          </cell>
          <cell r="C650" t="str">
            <v>Chester</v>
          </cell>
          <cell r="D650" t="str">
            <v>Math</v>
          </cell>
          <cell r="E650" t="str">
            <v>1201</v>
          </cell>
          <cell r="F650" t="str">
            <v>04</v>
          </cell>
          <cell r="G650">
            <v>70</v>
          </cell>
          <cell r="H650">
            <v>3</v>
          </cell>
          <cell r="I650">
            <v>8</v>
          </cell>
          <cell r="J650">
            <v>5</v>
          </cell>
          <cell r="K650">
            <v>1</v>
          </cell>
          <cell r="L650">
            <v>0.90123456790123502</v>
          </cell>
          <cell r="M650">
            <v>7.1428571428571397E-2</v>
          </cell>
          <cell r="N650">
            <v>0.33333333333333298</v>
          </cell>
          <cell r="O650">
            <v>0.31728045325778997</v>
          </cell>
          <cell r="P650">
            <v>0.24585188182921899</v>
          </cell>
          <cell r="Q650">
            <v>8.2191780821917804E-2</v>
          </cell>
        </row>
        <row r="651">
          <cell r="B651" t="str">
            <v>1201_08_Math</v>
          </cell>
          <cell r="C651" t="str">
            <v>Chester</v>
          </cell>
          <cell r="D651" t="str">
            <v>Math</v>
          </cell>
          <cell r="E651" t="str">
            <v>1201</v>
          </cell>
          <cell r="F651" t="str">
            <v>08</v>
          </cell>
          <cell r="G651">
            <v>53</v>
          </cell>
          <cell r="H651">
            <v>2</v>
          </cell>
          <cell r="I651">
            <v>7</v>
          </cell>
          <cell r="J651">
            <v>0</v>
          </cell>
          <cell r="K651">
            <v>1</v>
          </cell>
          <cell r="L651">
            <v>0.88709677419354804</v>
          </cell>
          <cell r="M651">
            <v>0</v>
          </cell>
          <cell r="N651">
            <v>0.5</v>
          </cell>
          <cell r="O651">
            <v>9.7560975609756101E-2</v>
          </cell>
          <cell r="P651">
            <v>9.7560975609756101E-2</v>
          </cell>
          <cell r="Q651">
            <v>1.8181818181818181E-2</v>
          </cell>
        </row>
        <row r="652">
          <cell r="B652" t="str">
            <v>1201_HS_Math</v>
          </cell>
          <cell r="C652" t="str">
            <v>Chester</v>
          </cell>
          <cell r="D652" t="str">
            <v>Math</v>
          </cell>
          <cell r="E652" t="str">
            <v>1201</v>
          </cell>
          <cell r="F652" t="str">
            <v>HS</v>
          </cell>
          <cell r="G652">
            <v>39</v>
          </cell>
          <cell r="H652">
            <v>7</v>
          </cell>
          <cell r="I652">
            <v>3</v>
          </cell>
          <cell r="J652">
            <v>9</v>
          </cell>
          <cell r="K652">
            <v>2</v>
          </cell>
          <cell r="L652">
            <v>0.93877551020408201</v>
          </cell>
          <cell r="M652">
            <v>0.230769230769231</v>
          </cell>
          <cell r="N652">
            <v>0.28571428571428598</v>
          </cell>
          <cell r="O652">
            <v>0.373949579831933</v>
          </cell>
          <cell r="P652">
            <v>0.14318034906270199</v>
          </cell>
          <cell r="Q652">
            <v>0.2391304347826087</v>
          </cell>
        </row>
        <row r="653">
          <cell r="B653" t="str">
            <v>1201_04_ELA</v>
          </cell>
          <cell r="C653" t="str">
            <v>Chester</v>
          </cell>
          <cell r="D653" t="str">
            <v>ELA</v>
          </cell>
          <cell r="E653" t="str">
            <v>1201</v>
          </cell>
          <cell r="F653" t="str">
            <v>04</v>
          </cell>
          <cell r="G653">
            <v>69</v>
          </cell>
          <cell r="H653">
            <v>3</v>
          </cell>
          <cell r="I653">
            <v>9</v>
          </cell>
          <cell r="J653">
            <v>4</v>
          </cell>
          <cell r="K653">
            <v>2</v>
          </cell>
          <cell r="L653">
            <v>0.88888888888888895</v>
          </cell>
          <cell r="M653">
            <v>5.7971014492753603E-2</v>
          </cell>
          <cell r="N653">
            <v>0.66666666666666696</v>
          </cell>
          <cell r="O653">
            <v>0.29829545454545497</v>
          </cell>
          <cell r="P653">
            <v>0.24032444005270101</v>
          </cell>
          <cell r="Q653">
            <v>8.3333333333333329E-2</v>
          </cell>
        </row>
        <row r="654">
          <cell r="B654" t="str">
            <v>1201_08_ELA</v>
          </cell>
          <cell r="C654" t="str">
            <v>Chester</v>
          </cell>
          <cell r="D654" t="str">
            <v>ELA</v>
          </cell>
          <cell r="E654" t="str">
            <v>1201</v>
          </cell>
          <cell r="F654" t="str">
            <v>08</v>
          </cell>
          <cell r="G654">
            <v>53</v>
          </cell>
          <cell r="H654">
            <v>2</v>
          </cell>
          <cell r="I654">
            <v>7</v>
          </cell>
          <cell r="J654">
            <v>0</v>
          </cell>
          <cell r="K654">
            <v>1</v>
          </cell>
          <cell r="L654">
            <v>0.88709677419354804</v>
          </cell>
          <cell r="M654">
            <v>0</v>
          </cell>
          <cell r="N654">
            <v>0.5</v>
          </cell>
          <cell r="O654">
            <v>0.26881720430107497</v>
          </cell>
          <cell r="P654">
            <v>0.26881720430107497</v>
          </cell>
          <cell r="Q654">
            <v>1.8181818181818181E-2</v>
          </cell>
        </row>
        <row r="655">
          <cell r="B655" t="str">
            <v>1201_HS_ELA</v>
          </cell>
          <cell r="C655" t="str">
            <v>Chester</v>
          </cell>
          <cell r="D655" t="str">
            <v>ELA</v>
          </cell>
          <cell r="E655" t="str">
            <v>1201</v>
          </cell>
          <cell r="F655" t="str">
            <v>HS</v>
          </cell>
          <cell r="G655">
            <v>40</v>
          </cell>
          <cell r="H655">
            <v>7</v>
          </cell>
          <cell r="I655">
            <v>4</v>
          </cell>
          <cell r="J655">
            <v>24</v>
          </cell>
          <cell r="K655">
            <v>1</v>
          </cell>
          <cell r="L655">
            <v>0.92156862745098</v>
          </cell>
          <cell r="M655">
            <v>0.6</v>
          </cell>
          <cell r="N655">
            <v>0.14285714285714299</v>
          </cell>
          <cell r="O655">
            <v>0.80645161290322598</v>
          </cell>
          <cell r="P655">
            <v>0.206451612903226</v>
          </cell>
          <cell r="Q655">
            <v>0.53191489361702127</v>
          </cell>
        </row>
        <row r="656">
          <cell r="B656" t="str">
            <v>1301_04_Math</v>
          </cell>
          <cell r="C656" t="str">
            <v>Chesterfield</v>
          </cell>
          <cell r="D656" t="str">
            <v>Math</v>
          </cell>
          <cell r="E656" t="str">
            <v>1301</v>
          </cell>
          <cell r="F656" t="str">
            <v>04</v>
          </cell>
          <cell r="G656">
            <v>65</v>
          </cell>
          <cell r="H656">
            <v>5</v>
          </cell>
          <cell r="I656">
            <v>6</v>
          </cell>
          <cell r="J656">
            <v>9</v>
          </cell>
          <cell r="K656">
            <v>3</v>
          </cell>
          <cell r="L656">
            <v>0.92105263157894701</v>
          </cell>
          <cell r="M656">
            <v>0.138461538461538</v>
          </cell>
          <cell r="N656">
            <v>0.6</v>
          </cell>
          <cell r="O656">
            <v>0.26930693069306899</v>
          </cell>
          <cell r="P656">
            <v>0.13084539223153099</v>
          </cell>
          <cell r="Q656">
            <v>0.17142857142857143</v>
          </cell>
        </row>
        <row r="657">
          <cell r="B657" t="str">
            <v>1301_08_Math</v>
          </cell>
          <cell r="C657" t="str">
            <v>Chesterfield</v>
          </cell>
          <cell r="D657" t="str">
            <v>Math</v>
          </cell>
          <cell r="E657" t="str">
            <v>1301</v>
          </cell>
          <cell r="F657" t="str">
            <v>08</v>
          </cell>
          <cell r="G657">
            <v>54</v>
          </cell>
          <cell r="H657">
            <v>3</v>
          </cell>
          <cell r="I657">
            <v>3</v>
          </cell>
          <cell r="J657">
            <v>2</v>
          </cell>
          <cell r="K657">
            <v>0</v>
          </cell>
          <cell r="L657">
            <v>0.95</v>
          </cell>
          <cell r="M657">
            <v>3.7037037037037E-2</v>
          </cell>
          <cell r="N657">
            <v>0</v>
          </cell>
          <cell r="O657">
            <v>0.14209591474245101</v>
          </cell>
          <cell r="P657">
            <v>0.105058877705414</v>
          </cell>
          <cell r="Q657">
            <v>3.5087719298245612E-2</v>
          </cell>
        </row>
        <row r="658">
          <cell r="B658" t="str">
            <v>1301_HS_Math</v>
          </cell>
          <cell r="C658" t="str">
            <v>Chesterfield</v>
          </cell>
          <cell r="D658" t="str">
            <v>Math</v>
          </cell>
          <cell r="E658" t="str">
            <v>1301</v>
          </cell>
          <cell r="F658" t="str">
            <v>HS</v>
          </cell>
          <cell r="G658">
            <v>36</v>
          </cell>
          <cell r="H658">
            <v>6</v>
          </cell>
          <cell r="I658">
            <v>8</v>
          </cell>
          <cell r="J658">
            <v>5</v>
          </cell>
          <cell r="K658">
            <v>2</v>
          </cell>
          <cell r="L658">
            <v>0.84</v>
          </cell>
          <cell r="M658">
            <v>0.13888888888888901</v>
          </cell>
          <cell r="N658">
            <v>0.33333333333333298</v>
          </cell>
          <cell r="O658">
            <v>0.361823361823362</v>
          </cell>
          <cell r="P658">
            <v>0.22293447293447299</v>
          </cell>
          <cell r="Q658">
            <v>0.16666666666666666</v>
          </cell>
        </row>
        <row r="659">
          <cell r="B659" t="str">
            <v>1301_04_ELA</v>
          </cell>
          <cell r="C659" t="str">
            <v>Chesterfield</v>
          </cell>
          <cell r="D659" t="str">
            <v>ELA</v>
          </cell>
          <cell r="E659" t="str">
            <v>1301</v>
          </cell>
          <cell r="F659" t="str">
            <v>04</v>
          </cell>
          <cell r="G659">
            <v>65</v>
          </cell>
          <cell r="H659">
            <v>5</v>
          </cell>
          <cell r="I659">
            <v>6</v>
          </cell>
          <cell r="J659">
            <v>9</v>
          </cell>
          <cell r="K659">
            <v>2</v>
          </cell>
          <cell r="L659">
            <v>0.92105263157894701</v>
          </cell>
          <cell r="M659">
            <v>0.138461538461538</v>
          </cell>
          <cell r="N659">
            <v>0.4</v>
          </cell>
          <cell r="O659">
            <v>0.31485148514851502</v>
          </cell>
          <cell r="P659">
            <v>0.176389946686976</v>
          </cell>
          <cell r="Q659">
            <v>0.15714285714285714</v>
          </cell>
        </row>
        <row r="660">
          <cell r="B660" t="str">
            <v>1301_08_ELA</v>
          </cell>
          <cell r="C660" t="str">
            <v>Chesterfield</v>
          </cell>
          <cell r="D660" t="str">
            <v>ELA</v>
          </cell>
          <cell r="E660" t="str">
            <v>1301</v>
          </cell>
          <cell r="F660" t="str">
            <v>08</v>
          </cell>
          <cell r="G660">
            <v>53</v>
          </cell>
          <cell r="H660">
            <v>3</v>
          </cell>
          <cell r="I660">
            <v>4</v>
          </cell>
          <cell r="J660">
            <v>1</v>
          </cell>
          <cell r="K660">
            <v>1</v>
          </cell>
          <cell r="L660">
            <v>0.93333333333333302</v>
          </cell>
          <cell r="M660">
            <v>1.88679245283019E-2</v>
          </cell>
          <cell r="N660">
            <v>0.33333333333333298</v>
          </cell>
          <cell r="O660">
            <v>0.26220614828209798</v>
          </cell>
          <cell r="P660">
            <v>0.24333822375379599</v>
          </cell>
          <cell r="Q660">
            <v>3.5714285714285712E-2</v>
          </cell>
        </row>
        <row r="661">
          <cell r="B661" t="str">
            <v>1301_HS_ELA</v>
          </cell>
          <cell r="C661" t="str">
            <v>Chesterfield</v>
          </cell>
          <cell r="D661" t="str">
            <v>ELA</v>
          </cell>
          <cell r="E661" t="str">
            <v>1301</v>
          </cell>
          <cell r="F661" t="str">
            <v>HS</v>
          </cell>
          <cell r="G661">
            <v>32</v>
          </cell>
          <cell r="H661">
            <v>13</v>
          </cell>
          <cell r="I661">
            <v>4</v>
          </cell>
          <cell r="J661">
            <v>13</v>
          </cell>
          <cell r="K661">
            <v>6</v>
          </cell>
          <cell r="L661">
            <v>0.91836734693877597</v>
          </cell>
          <cell r="M661">
            <v>0.40625</v>
          </cell>
          <cell r="N661">
            <v>0.46153846153846201</v>
          </cell>
          <cell r="O661">
            <v>0.786885245901639</v>
          </cell>
          <cell r="P661">
            <v>0.380635245901639</v>
          </cell>
          <cell r="Q661">
            <v>0.42222222222222222</v>
          </cell>
        </row>
        <row r="662">
          <cell r="B662" t="str">
            <v>1401_04_Math</v>
          </cell>
          <cell r="C662" t="str">
            <v>Clarendon 1</v>
          </cell>
          <cell r="D662" t="str">
            <v>Math</v>
          </cell>
          <cell r="E662" t="str">
            <v>1401</v>
          </cell>
          <cell r="F662" t="str">
            <v>04</v>
          </cell>
          <cell r="G662">
            <v>9</v>
          </cell>
          <cell r="H662">
            <v>2</v>
          </cell>
          <cell r="I662">
            <v>2</v>
          </cell>
          <cell r="J662">
            <v>1</v>
          </cell>
          <cell r="K662">
            <v>0</v>
          </cell>
          <cell r="L662">
            <v>0.84615384615384603</v>
          </cell>
          <cell r="M662">
            <v>0.11111111111111099</v>
          </cell>
          <cell r="N662">
            <v>0</v>
          </cell>
          <cell r="O662">
            <v>0.146341463414634</v>
          </cell>
          <cell r="P662">
            <v>3.5230352303522998E-2</v>
          </cell>
          <cell r="Q662">
            <v>9.0909090909090912E-2</v>
          </cell>
        </row>
        <row r="663">
          <cell r="B663" t="str">
            <v>1401_08_Math</v>
          </cell>
          <cell r="C663" t="str">
            <v>Clarendon 1</v>
          </cell>
          <cell r="D663" t="str">
            <v>Math</v>
          </cell>
          <cell r="E663" t="str">
            <v>1401</v>
          </cell>
          <cell r="F663" t="str">
            <v>08</v>
          </cell>
          <cell r="G663">
            <v>9</v>
          </cell>
          <cell r="H663">
            <v>2</v>
          </cell>
          <cell r="I663">
            <v>3</v>
          </cell>
          <cell r="J663">
            <v>1</v>
          </cell>
          <cell r="K663">
            <v>1</v>
          </cell>
          <cell r="L663">
            <v>0.78571428571428603</v>
          </cell>
          <cell r="M663">
            <v>0.11111111111111099</v>
          </cell>
          <cell r="N663">
            <v>0.5</v>
          </cell>
          <cell r="O663">
            <v>2.7777777777777801E-2</v>
          </cell>
          <cell r="P663">
            <v>-8.3333333333333301E-2</v>
          </cell>
          <cell r="Q663">
            <v>0.18181818181818182</v>
          </cell>
        </row>
        <row r="664">
          <cell r="B664" t="str">
            <v>1401_HS_Math</v>
          </cell>
          <cell r="C664" t="str">
            <v>Clarendon 1</v>
          </cell>
          <cell r="D664" t="str">
            <v>Math</v>
          </cell>
          <cell r="E664" t="str">
            <v>1401</v>
          </cell>
          <cell r="F664" t="str">
            <v>HS</v>
          </cell>
          <cell r="G664">
            <v>5</v>
          </cell>
          <cell r="H664">
            <v>0</v>
          </cell>
          <cell r="I664">
            <v>2</v>
          </cell>
          <cell r="J664">
            <v>0</v>
          </cell>
          <cell r="K664">
            <v>0</v>
          </cell>
          <cell r="L664">
            <v>0.71428571428571397</v>
          </cell>
          <cell r="M664">
            <v>0</v>
          </cell>
          <cell r="N664">
            <v>0</v>
          </cell>
          <cell r="O664">
            <v>0.42857142857142899</v>
          </cell>
          <cell r="P664">
            <v>0.42857142857142899</v>
          </cell>
          <cell r="Q664">
            <v>0</v>
          </cell>
        </row>
        <row r="665">
          <cell r="B665" t="str">
            <v>1401_04_ELA</v>
          </cell>
          <cell r="C665" t="str">
            <v>Clarendon 1</v>
          </cell>
          <cell r="D665" t="str">
            <v>ELA</v>
          </cell>
          <cell r="E665" t="str">
            <v>1401</v>
          </cell>
          <cell r="F665" t="str">
            <v>04</v>
          </cell>
          <cell r="G665">
            <v>9</v>
          </cell>
          <cell r="H665">
            <v>2</v>
          </cell>
          <cell r="I665">
            <v>2</v>
          </cell>
          <cell r="J665">
            <v>1</v>
          </cell>
          <cell r="K665">
            <v>1</v>
          </cell>
          <cell r="L665">
            <v>0.84615384615384603</v>
          </cell>
          <cell r="M665">
            <v>0.11111111111111099</v>
          </cell>
          <cell r="N665">
            <v>0.5</v>
          </cell>
          <cell r="O665">
            <v>0.27500000000000002</v>
          </cell>
          <cell r="P665">
            <v>0.163888888888889</v>
          </cell>
          <cell r="Q665">
            <v>0.18181818181818182</v>
          </cell>
        </row>
        <row r="666">
          <cell r="B666" t="str">
            <v>1401_08_ELA</v>
          </cell>
          <cell r="C666" t="str">
            <v>Clarendon 1</v>
          </cell>
          <cell r="D666" t="str">
            <v>ELA</v>
          </cell>
          <cell r="E666" t="str">
            <v>1401</v>
          </cell>
          <cell r="F666" t="str">
            <v>08</v>
          </cell>
          <cell r="G666">
            <v>9</v>
          </cell>
          <cell r="H666">
            <v>1</v>
          </cell>
          <cell r="I666">
            <v>4</v>
          </cell>
          <cell r="J666">
            <v>0</v>
          </cell>
          <cell r="K666">
            <v>1</v>
          </cell>
          <cell r="L666">
            <v>0.71428571428571397</v>
          </cell>
          <cell r="M666">
            <v>0</v>
          </cell>
          <cell r="N666">
            <v>1</v>
          </cell>
          <cell r="O666">
            <v>0.194444444444444</v>
          </cell>
          <cell r="P666">
            <v>0.194444444444444</v>
          </cell>
          <cell r="Q666">
            <v>0.1</v>
          </cell>
        </row>
        <row r="667">
          <cell r="B667" t="str">
            <v>1401_HS_ELA</v>
          </cell>
          <cell r="C667" t="str">
            <v>Clarendon 1</v>
          </cell>
          <cell r="D667" t="str">
            <v>ELA</v>
          </cell>
          <cell r="E667" t="str">
            <v>1401</v>
          </cell>
          <cell r="F667" t="str">
            <v>HS</v>
          </cell>
          <cell r="G667">
            <v>2</v>
          </cell>
          <cell r="H667">
            <v>0</v>
          </cell>
          <cell r="I667">
            <v>0</v>
          </cell>
          <cell r="J667">
            <v>0</v>
          </cell>
          <cell r="K667">
            <v>0</v>
          </cell>
          <cell r="L667">
            <v>1</v>
          </cell>
          <cell r="M667">
            <v>0</v>
          </cell>
          <cell r="N667">
            <v>0</v>
          </cell>
          <cell r="O667">
            <v>0.81578947368421095</v>
          </cell>
          <cell r="P667">
            <v>0.81578947368421095</v>
          </cell>
          <cell r="Q667">
            <v>0</v>
          </cell>
        </row>
        <row r="668">
          <cell r="B668" t="str">
            <v>1402_04_Math</v>
          </cell>
          <cell r="C668" t="str">
            <v>Clarendon 2</v>
          </cell>
          <cell r="D668" t="str">
            <v>Math</v>
          </cell>
          <cell r="E668" t="str">
            <v>1402</v>
          </cell>
          <cell r="F668" t="str">
            <v>04</v>
          </cell>
          <cell r="G668">
            <v>4</v>
          </cell>
          <cell r="H668">
            <v>3</v>
          </cell>
          <cell r="I668">
            <v>29</v>
          </cell>
          <cell r="J668">
            <v>0</v>
          </cell>
          <cell r="K668">
            <v>1</v>
          </cell>
          <cell r="L668">
            <v>0.194444444444444</v>
          </cell>
          <cell r="M668">
            <v>0</v>
          </cell>
          <cell r="N668">
            <v>0.33333333333333298</v>
          </cell>
          <cell r="O668">
            <v>0.45</v>
          </cell>
          <cell r="P668">
            <v>0.45</v>
          </cell>
          <cell r="Q668">
            <v>0.14285714285714285</v>
          </cell>
        </row>
        <row r="669">
          <cell r="B669" t="str">
            <v>1402_08_Math</v>
          </cell>
          <cell r="C669" t="str">
            <v>Clarendon 2</v>
          </cell>
          <cell r="D669" t="str">
            <v>Math</v>
          </cell>
          <cell r="E669" t="str">
            <v>1402</v>
          </cell>
          <cell r="F669" t="str">
            <v>08</v>
          </cell>
          <cell r="G669">
            <v>1</v>
          </cell>
          <cell r="H669">
            <v>1</v>
          </cell>
          <cell r="I669">
            <v>30</v>
          </cell>
          <cell r="J669">
            <v>0</v>
          </cell>
          <cell r="K669">
            <v>0</v>
          </cell>
          <cell r="L669">
            <v>6.25E-2</v>
          </cell>
          <cell r="M669">
            <v>0</v>
          </cell>
          <cell r="N669">
            <v>0</v>
          </cell>
          <cell r="O669">
            <v>0.40677966101694901</v>
          </cell>
          <cell r="P669">
            <v>0.40677966101694901</v>
          </cell>
          <cell r="Q669">
            <v>0</v>
          </cell>
        </row>
        <row r="670">
          <cell r="B670" t="str">
            <v>1402_HS_Math</v>
          </cell>
          <cell r="C670" t="str">
            <v>Clarendon 2</v>
          </cell>
          <cell r="D670" t="str">
            <v>Math</v>
          </cell>
          <cell r="E670" t="str">
            <v>1402</v>
          </cell>
          <cell r="F670" t="str">
            <v>HS</v>
          </cell>
          <cell r="G670">
            <v>0</v>
          </cell>
          <cell r="H670">
            <v>2</v>
          </cell>
          <cell r="I670">
            <v>19</v>
          </cell>
          <cell r="J670">
            <v>0</v>
          </cell>
          <cell r="K670">
            <v>0</v>
          </cell>
          <cell r="L670">
            <v>9.5238095238095205E-2</v>
          </cell>
          <cell r="M670">
            <v>0</v>
          </cell>
          <cell r="N670">
            <v>0</v>
          </cell>
          <cell r="O670">
            <v>0.33333333333333298</v>
          </cell>
          <cell r="P670">
            <v>0</v>
          </cell>
          <cell r="Q670">
            <v>0</v>
          </cell>
        </row>
        <row r="671">
          <cell r="B671" t="str">
            <v>1402_04_ELA</v>
          </cell>
          <cell r="C671" t="str">
            <v>Clarendon 2</v>
          </cell>
          <cell r="D671" t="str">
            <v>ELA</v>
          </cell>
          <cell r="E671" t="str">
            <v>1402</v>
          </cell>
          <cell r="F671" t="str">
            <v>04</v>
          </cell>
          <cell r="G671">
            <v>3</v>
          </cell>
          <cell r="H671">
            <v>4</v>
          </cell>
          <cell r="I671">
            <v>29</v>
          </cell>
          <cell r="J671">
            <v>1</v>
          </cell>
          <cell r="K671">
            <v>0</v>
          </cell>
          <cell r="L671">
            <v>0.194444444444444</v>
          </cell>
          <cell r="M671">
            <v>0.33333333333333298</v>
          </cell>
          <cell r="N671">
            <v>0</v>
          </cell>
          <cell r="O671">
            <v>0.55000000000000004</v>
          </cell>
          <cell r="P671">
            <v>0.21666666666666701</v>
          </cell>
          <cell r="Q671">
            <v>0.14285714285714285</v>
          </cell>
        </row>
        <row r="672">
          <cell r="B672" t="str">
            <v>1402_08_ELA</v>
          </cell>
          <cell r="C672" t="str">
            <v>Clarendon 2</v>
          </cell>
          <cell r="D672" t="str">
            <v>ELA</v>
          </cell>
          <cell r="E672" t="str">
            <v>1402</v>
          </cell>
          <cell r="F672" t="str">
            <v>08</v>
          </cell>
          <cell r="G672">
            <v>1</v>
          </cell>
          <cell r="H672">
            <v>1</v>
          </cell>
          <cell r="I672">
            <v>30</v>
          </cell>
          <cell r="J672">
            <v>0</v>
          </cell>
          <cell r="K672">
            <v>1</v>
          </cell>
          <cell r="L672">
            <v>6.25E-2</v>
          </cell>
          <cell r="M672">
            <v>0</v>
          </cell>
          <cell r="N672">
            <v>1</v>
          </cell>
          <cell r="O672">
            <v>0.52542372881355903</v>
          </cell>
          <cell r="P672">
            <v>0.52542372881355903</v>
          </cell>
          <cell r="Q672">
            <v>0.5</v>
          </cell>
        </row>
        <row r="673">
          <cell r="B673" t="str">
            <v>1402_HS_ELA</v>
          </cell>
          <cell r="C673" t="str">
            <v>Clarendon 2</v>
          </cell>
          <cell r="D673" t="str">
            <v>ELA</v>
          </cell>
          <cell r="E673" t="str">
            <v>1402</v>
          </cell>
          <cell r="F673" t="str">
            <v>HS</v>
          </cell>
          <cell r="G673">
            <v>15</v>
          </cell>
          <cell r="H673">
            <v>2</v>
          </cell>
          <cell r="I673">
            <v>12</v>
          </cell>
          <cell r="J673">
            <v>2</v>
          </cell>
          <cell r="K673">
            <v>0</v>
          </cell>
          <cell r="L673">
            <v>0.58620689655172398</v>
          </cell>
          <cell r="M673">
            <v>0.133333333333333</v>
          </cell>
          <cell r="N673">
            <v>0</v>
          </cell>
          <cell r="O673">
            <v>0.65322580645161299</v>
          </cell>
          <cell r="P673">
            <v>0.51989247311828002</v>
          </cell>
          <cell r="Q673">
            <v>0.11764705882352941</v>
          </cell>
        </row>
        <row r="674">
          <cell r="B674" t="str">
            <v>1403_04_Math</v>
          </cell>
          <cell r="C674" t="str">
            <v>Clarendon 3</v>
          </cell>
          <cell r="D674" t="str">
            <v>Math</v>
          </cell>
          <cell r="E674" t="str">
            <v>1403</v>
          </cell>
          <cell r="F674" t="str">
            <v>04</v>
          </cell>
          <cell r="G674">
            <v>16</v>
          </cell>
          <cell r="H674">
            <v>0</v>
          </cell>
          <cell r="I674">
            <v>0</v>
          </cell>
          <cell r="J674">
            <v>5</v>
          </cell>
          <cell r="K674">
            <v>0</v>
          </cell>
          <cell r="L674">
            <v>1</v>
          </cell>
          <cell r="M674">
            <v>0.3125</v>
          </cell>
          <cell r="N674">
            <v>0</v>
          </cell>
          <cell r="O674">
            <v>0.41379310344827602</v>
          </cell>
          <cell r="P674">
            <v>0.101293103448276</v>
          </cell>
          <cell r="Q674">
            <v>0.3125</v>
          </cell>
        </row>
        <row r="675">
          <cell r="B675" t="str">
            <v>1403_08_Math</v>
          </cell>
          <cell r="C675" t="str">
            <v>Clarendon 3</v>
          </cell>
          <cell r="D675" t="str">
            <v>Math</v>
          </cell>
          <cell r="E675" t="str">
            <v>1403</v>
          </cell>
          <cell r="F675" t="str">
            <v>08</v>
          </cell>
          <cell r="G675">
            <v>17</v>
          </cell>
          <cell r="H675">
            <v>1</v>
          </cell>
          <cell r="I675">
            <v>4</v>
          </cell>
          <cell r="J675">
            <v>0</v>
          </cell>
          <cell r="K675">
            <v>0</v>
          </cell>
          <cell r="L675">
            <v>0.81818181818181801</v>
          </cell>
          <cell r="M675">
            <v>0</v>
          </cell>
          <cell r="N675">
            <v>0</v>
          </cell>
          <cell r="O675">
            <v>0.11340206185567001</v>
          </cell>
          <cell r="P675">
            <v>0.11340206185567001</v>
          </cell>
          <cell r="Q675">
            <v>0</v>
          </cell>
        </row>
        <row r="676">
          <cell r="B676" t="str">
            <v>1403_HS_Math</v>
          </cell>
          <cell r="C676" t="str">
            <v>Clarendon 3</v>
          </cell>
          <cell r="D676" t="str">
            <v>Math</v>
          </cell>
          <cell r="E676" t="str">
            <v>1403</v>
          </cell>
          <cell r="F676" t="str">
            <v>HS</v>
          </cell>
          <cell r="G676">
            <v>5</v>
          </cell>
          <cell r="H676">
            <v>3</v>
          </cell>
          <cell r="I676">
            <v>1</v>
          </cell>
          <cell r="J676">
            <v>1</v>
          </cell>
          <cell r="K676">
            <v>1</v>
          </cell>
          <cell r="L676">
            <v>0.88888888888888895</v>
          </cell>
          <cell r="M676">
            <v>0.2</v>
          </cell>
          <cell r="N676">
            <v>0.33333333333333298</v>
          </cell>
          <cell r="O676">
            <v>0.5625</v>
          </cell>
          <cell r="P676">
            <v>0.36249999999999999</v>
          </cell>
          <cell r="Q676">
            <v>0.25</v>
          </cell>
        </row>
        <row r="677">
          <cell r="B677" t="str">
            <v>1403_04_ELA</v>
          </cell>
          <cell r="C677" t="str">
            <v>Clarendon 3</v>
          </cell>
          <cell r="D677" t="str">
            <v>ELA</v>
          </cell>
          <cell r="E677" t="str">
            <v>1403</v>
          </cell>
          <cell r="F677" t="str">
            <v>04</v>
          </cell>
          <cell r="G677">
            <v>16</v>
          </cell>
          <cell r="H677">
            <v>0</v>
          </cell>
          <cell r="I677">
            <v>0</v>
          </cell>
          <cell r="J677">
            <v>3</v>
          </cell>
          <cell r="K677">
            <v>0</v>
          </cell>
          <cell r="L677">
            <v>1</v>
          </cell>
          <cell r="M677">
            <v>0.1875</v>
          </cell>
          <cell r="N677">
            <v>0</v>
          </cell>
          <cell r="O677">
            <v>0.47126436781609199</v>
          </cell>
          <cell r="P677">
            <v>0.28376436781609199</v>
          </cell>
          <cell r="Q677">
            <v>0.1875</v>
          </cell>
        </row>
        <row r="678">
          <cell r="B678" t="str">
            <v>1403_08_ELA</v>
          </cell>
          <cell r="C678" t="str">
            <v>Clarendon 3</v>
          </cell>
          <cell r="D678" t="str">
            <v>ELA</v>
          </cell>
          <cell r="E678" t="str">
            <v>1403</v>
          </cell>
          <cell r="F678" t="str">
            <v>08</v>
          </cell>
          <cell r="G678">
            <v>17</v>
          </cell>
          <cell r="H678">
            <v>1</v>
          </cell>
          <cell r="I678">
            <v>4</v>
          </cell>
          <cell r="J678">
            <v>1</v>
          </cell>
          <cell r="K678">
            <v>1</v>
          </cell>
          <cell r="L678">
            <v>0.81818181818181801</v>
          </cell>
          <cell r="M678">
            <v>5.8823529411764698E-2</v>
          </cell>
          <cell r="N678">
            <v>1</v>
          </cell>
          <cell r="O678">
            <v>0.23711340206185599</v>
          </cell>
          <cell r="P678">
            <v>0.178289872650091</v>
          </cell>
          <cell r="Q678">
            <v>0.1111111111111111</v>
          </cell>
        </row>
        <row r="679">
          <cell r="B679" t="str">
            <v>1403_HS_ELA</v>
          </cell>
          <cell r="C679" t="str">
            <v>Clarendon 3</v>
          </cell>
          <cell r="D679" t="str">
            <v>ELA</v>
          </cell>
          <cell r="E679" t="str">
            <v>1403</v>
          </cell>
          <cell r="F679" t="str">
            <v>HS</v>
          </cell>
          <cell r="G679">
            <v>7</v>
          </cell>
          <cell r="H679">
            <v>0</v>
          </cell>
          <cell r="I679">
            <v>1</v>
          </cell>
          <cell r="J679">
            <v>3</v>
          </cell>
          <cell r="K679">
            <v>0</v>
          </cell>
          <cell r="L679">
            <v>0.875</v>
          </cell>
          <cell r="M679">
            <v>0.42857142857142899</v>
          </cell>
          <cell r="N679">
            <v>0</v>
          </cell>
          <cell r="O679">
            <v>0.86046511627906996</v>
          </cell>
          <cell r="P679">
            <v>0.43189368770764103</v>
          </cell>
          <cell r="Q679">
            <v>0.42857142857142855</v>
          </cell>
        </row>
        <row r="680">
          <cell r="B680" t="str">
            <v>1501_04_Math</v>
          </cell>
          <cell r="C680" t="str">
            <v>Colleton</v>
          </cell>
          <cell r="D680" t="str">
            <v>Math</v>
          </cell>
          <cell r="E680" t="str">
            <v>1501</v>
          </cell>
          <cell r="F680" t="str">
            <v>04</v>
          </cell>
          <cell r="G680">
            <v>65</v>
          </cell>
          <cell r="H680">
            <v>3</v>
          </cell>
          <cell r="I680">
            <v>2</v>
          </cell>
          <cell r="J680">
            <v>3</v>
          </cell>
          <cell r="K680">
            <v>0</v>
          </cell>
          <cell r="L680">
            <v>0.97142857142857097</v>
          </cell>
          <cell r="M680">
            <v>4.6153846153846198E-2</v>
          </cell>
          <cell r="N680">
            <v>0</v>
          </cell>
          <cell r="O680">
            <v>0.13661202185792401</v>
          </cell>
          <cell r="P680">
            <v>9.0458175704077395E-2</v>
          </cell>
          <cell r="Q680">
            <v>4.4117647058823532E-2</v>
          </cell>
        </row>
        <row r="681">
          <cell r="B681" t="str">
            <v>1501_08_Math</v>
          </cell>
          <cell r="C681" t="str">
            <v>Colleton</v>
          </cell>
          <cell r="D681" t="str">
            <v>Math</v>
          </cell>
          <cell r="E681" t="str">
            <v>1501</v>
          </cell>
          <cell r="F681" t="str">
            <v>08</v>
          </cell>
          <cell r="G681">
            <v>53</v>
          </cell>
          <cell r="H681">
            <v>7</v>
          </cell>
          <cell r="I681">
            <v>24</v>
          </cell>
          <cell r="J681">
            <v>1</v>
          </cell>
          <cell r="K681">
            <v>1</v>
          </cell>
          <cell r="L681">
            <v>0.71428571428571397</v>
          </cell>
          <cell r="M681">
            <v>1.88679245283019E-2</v>
          </cell>
          <cell r="N681">
            <v>0.14285714285714299</v>
          </cell>
          <cell r="O681">
            <v>7.2164948453608199E-2</v>
          </cell>
          <cell r="P681">
            <v>5.32970239253064E-2</v>
          </cell>
          <cell r="Q681">
            <v>3.3333333333333333E-2</v>
          </cell>
        </row>
        <row r="682">
          <cell r="B682" t="str">
            <v>1501_HS_Math</v>
          </cell>
          <cell r="C682" t="str">
            <v>Colleton</v>
          </cell>
          <cell r="D682" t="str">
            <v>Math</v>
          </cell>
          <cell r="E682" t="str">
            <v>1501</v>
          </cell>
          <cell r="F682" t="str">
            <v>HS</v>
          </cell>
          <cell r="G682">
            <v>48</v>
          </cell>
          <cell r="H682">
            <v>4</v>
          </cell>
          <cell r="I682">
            <v>9</v>
          </cell>
          <cell r="J682">
            <v>7</v>
          </cell>
          <cell r="K682">
            <v>1</v>
          </cell>
          <cell r="L682">
            <v>0.85245901639344301</v>
          </cell>
          <cell r="M682">
            <v>0.14583333333333301</v>
          </cell>
          <cell r="N682">
            <v>0.25</v>
          </cell>
          <cell r="O682">
            <v>0.27707006369426801</v>
          </cell>
          <cell r="P682">
            <v>0.131236730360934</v>
          </cell>
          <cell r="Q682">
            <v>0.15384615384615385</v>
          </cell>
        </row>
        <row r="683">
          <cell r="B683" t="str">
            <v>1501_04_ELA</v>
          </cell>
          <cell r="C683" t="str">
            <v>Colleton</v>
          </cell>
          <cell r="D683" t="str">
            <v>ELA</v>
          </cell>
          <cell r="E683" t="str">
            <v>1501</v>
          </cell>
          <cell r="F683" t="str">
            <v>04</v>
          </cell>
          <cell r="G683">
            <v>64</v>
          </cell>
          <cell r="H683">
            <v>3</v>
          </cell>
          <cell r="I683">
            <v>3</v>
          </cell>
          <cell r="J683">
            <v>5</v>
          </cell>
          <cell r="K683">
            <v>1</v>
          </cell>
          <cell r="L683">
            <v>0.95714285714285696</v>
          </cell>
          <cell r="M683">
            <v>7.8125E-2</v>
          </cell>
          <cell r="N683">
            <v>0.33333333333333298</v>
          </cell>
          <cell r="O683">
            <v>0.225274725274725</v>
          </cell>
          <cell r="P683">
            <v>0.147149725274725</v>
          </cell>
          <cell r="Q683">
            <v>8.9552238805970144E-2</v>
          </cell>
        </row>
        <row r="684">
          <cell r="B684" t="str">
            <v>1501_08_ELA</v>
          </cell>
          <cell r="C684" t="str">
            <v>Colleton</v>
          </cell>
          <cell r="D684" t="str">
            <v>ELA</v>
          </cell>
          <cell r="E684" t="str">
            <v>1501</v>
          </cell>
          <cell r="F684" t="str">
            <v>08</v>
          </cell>
          <cell r="G684">
            <v>52</v>
          </cell>
          <cell r="H684">
            <v>7</v>
          </cell>
          <cell r="I684">
            <v>25</v>
          </cell>
          <cell r="J684">
            <v>2</v>
          </cell>
          <cell r="K684">
            <v>2</v>
          </cell>
          <cell r="L684">
            <v>0.702380952380952</v>
          </cell>
          <cell r="M684">
            <v>3.8461538461538498E-2</v>
          </cell>
          <cell r="N684">
            <v>0.28571428571428598</v>
          </cell>
          <cell r="O684">
            <v>0.17081850533807799</v>
          </cell>
          <cell r="P684">
            <v>0.13235696687654</v>
          </cell>
          <cell r="Q684">
            <v>6.7796610169491525E-2</v>
          </cell>
        </row>
        <row r="685">
          <cell r="B685" t="str">
            <v>1501_HS_ELA</v>
          </cell>
          <cell r="C685" t="str">
            <v>Colleton</v>
          </cell>
          <cell r="D685" t="str">
            <v>ELA</v>
          </cell>
          <cell r="E685" t="str">
            <v>1501</v>
          </cell>
          <cell r="F685" t="str">
            <v>HS</v>
          </cell>
          <cell r="G685">
            <v>23</v>
          </cell>
          <cell r="H685">
            <v>8</v>
          </cell>
          <cell r="I685">
            <v>11</v>
          </cell>
          <cell r="J685">
            <v>8</v>
          </cell>
          <cell r="K685">
            <v>2</v>
          </cell>
          <cell r="L685">
            <v>0.73809523809523803</v>
          </cell>
          <cell r="M685">
            <v>0.34782608695652201</v>
          </cell>
          <cell r="N685">
            <v>0.25</v>
          </cell>
          <cell r="O685">
            <v>0.82252559726962504</v>
          </cell>
          <cell r="P685">
            <v>0.47469951031310298</v>
          </cell>
          <cell r="Q685">
            <v>0.32258064516129031</v>
          </cell>
        </row>
        <row r="686">
          <cell r="B686" t="str">
            <v>1601_04_Math</v>
          </cell>
          <cell r="C686" t="str">
            <v>Darlington</v>
          </cell>
          <cell r="D686" t="str">
            <v>Math</v>
          </cell>
          <cell r="E686" t="str">
            <v>1601</v>
          </cell>
          <cell r="F686" t="str">
            <v>04</v>
          </cell>
          <cell r="G686">
            <v>105</v>
          </cell>
          <cell r="H686">
            <v>5</v>
          </cell>
          <cell r="I686">
            <v>8</v>
          </cell>
          <cell r="J686">
            <v>9</v>
          </cell>
          <cell r="K686">
            <v>2</v>
          </cell>
          <cell r="L686">
            <v>0.93220338983050799</v>
          </cell>
          <cell r="M686">
            <v>8.5714285714285701E-2</v>
          </cell>
          <cell r="N686">
            <v>0.4</v>
          </cell>
          <cell r="O686">
            <v>0.240566037735849</v>
          </cell>
          <cell r="P686">
            <v>0.15485175202156301</v>
          </cell>
          <cell r="Q686">
            <v>0.1</v>
          </cell>
        </row>
        <row r="687">
          <cell r="B687" t="str">
            <v>1601_08_Math</v>
          </cell>
          <cell r="C687" t="str">
            <v>Darlington</v>
          </cell>
          <cell r="D687" t="str">
            <v>Math</v>
          </cell>
          <cell r="E687" t="str">
            <v>1601</v>
          </cell>
          <cell r="F687" t="str">
            <v>08</v>
          </cell>
          <cell r="G687">
            <v>117</v>
          </cell>
          <cell r="H687">
            <v>13</v>
          </cell>
          <cell r="I687">
            <v>11</v>
          </cell>
          <cell r="J687">
            <v>3</v>
          </cell>
          <cell r="K687">
            <v>6</v>
          </cell>
          <cell r="L687">
            <v>0.92198581560283699</v>
          </cell>
          <cell r="M687">
            <v>2.5641025641025599E-2</v>
          </cell>
          <cell r="N687">
            <v>0.46153846153846201</v>
          </cell>
          <cell r="O687">
            <v>0.18473282442748101</v>
          </cell>
          <cell r="P687">
            <v>0.15909179878645499</v>
          </cell>
          <cell r="Q687">
            <v>6.9230769230769235E-2</v>
          </cell>
        </row>
        <row r="688">
          <cell r="B688" t="str">
            <v>1601_HS_Math</v>
          </cell>
          <cell r="C688" t="str">
            <v>Darlington</v>
          </cell>
          <cell r="D688" t="str">
            <v>Math</v>
          </cell>
          <cell r="E688" t="str">
            <v>1601</v>
          </cell>
          <cell r="F688" t="str">
            <v>HS</v>
          </cell>
          <cell r="G688">
            <v>85</v>
          </cell>
          <cell r="H688">
            <v>8</v>
          </cell>
          <cell r="I688">
            <v>23</v>
          </cell>
          <cell r="J688">
            <v>26</v>
          </cell>
          <cell r="K688">
            <v>2</v>
          </cell>
          <cell r="L688">
            <v>0.80172413793103403</v>
          </cell>
          <cell r="M688">
            <v>0.30588235294117599</v>
          </cell>
          <cell r="N688">
            <v>0.25</v>
          </cell>
          <cell r="O688">
            <v>0.49090909090909102</v>
          </cell>
          <cell r="P688">
            <v>0.185026737967914</v>
          </cell>
          <cell r="Q688">
            <v>0.30107526881720431</v>
          </cell>
        </row>
        <row r="689">
          <cell r="B689" t="str">
            <v>1601_04_ELA</v>
          </cell>
          <cell r="C689" t="str">
            <v>Darlington</v>
          </cell>
          <cell r="D689" t="str">
            <v>ELA</v>
          </cell>
          <cell r="E689" t="str">
            <v>1601</v>
          </cell>
          <cell r="F689" t="str">
            <v>04</v>
          </cell>
          <cell r="G689">
            <v>105</v>
          </cell>
          <cell r="H689">
            <v>4</v>
          </cell>
          <cell r="I689">
            <v>9</v>
          </cell>
          <cell r="J689">
            <v>11</v>
          </cell>
          <cell r="K689">
            <v>2</v>
          </cell>
          <cell r="L689">
            <v>0.92372881355932202</v>
          </cell>
          <cell r="M689">
            <v>0.104761904761905</v>
          </cell>
          <cell r="N689">
            <v>0.5</v>
          </cell>
          <cell r="O689">
            <v>0.28233438485804402</v>
          </cell>
          <cell r="P689">
            <v>0.17757248009613899</v>
          </cell>
          <cell r="Q689">
            <v>0.11926605504587157</v>
          </cell>
        </row>
        <row r="690">
          <cell r="B690" t="str">
            <v>1601_08_ELA</v>
          </cell>
          <cell r="C690" t="str">
            <v>Darlington</v>
          </cell>
          <cell r="D690" t="str">
            <v>ELA</v>
          </cell>
          <cell r="E690" t="str">
            <v>1601</v>
          </cell>
          <cell r="F690" t="str">
            <v>08</v>
          </cell>
          <cell r="G690">
            <v>115</v>
          </cell>
          <cell r="H690">
            <v>14</v>
          </cell>
          <cell r="I690">
            <v>12</v>
          </cell>
          <cell r="J690">
            <v>8</v>
          </cell>
          <cell r="K690">
            <v>5</v>
          </cell>
          <cell r="L690">
            <v>0.91489361702127703</v>
          </cell>
          <cell r="M690">
            <v>6.9565217391304293E-2</v>
          </cell>
          <cell r="N690">
            <v>0.35714285714285698</v>
          </cell>
          <cell r="O690">
            <v>0.27846153846153798</v>
          </cell>
          <cell r="P690">
            <v>0.20889632107023401</v>
          </cell>
          <cell r="Q690">
            <v>0.10077519379844961</v>
          </cell>
        </row>
        <row r="691">
          <cell r="B691" t="str">
            <v>1601_HS_ELA</v>
          </cell>
          <cell r="C691" t="str">
            <v>Darlington</v>
          </cell>
          <cell r="D691" t="str">
            <v>ELA</v>
          </cell>
          <cell r="E691" t="str">
            <v>1601</v>
          </cell>
          <cell r="F691" t="str">
            <v>HS</v>
          </cell>
          <cell r="G691">
            <v>106</v>
          </cell>
          <cell r="H691">
            <v>5</v>
          </cell>
          <cell r="I691">
            <v>15</v>
          </cell>
          <cell r="J691">
            <v>41</v>
          </cell>
          <cell r="K691">
            <v>3</v>
          </cell>
          <cell r="L691">
            <v>0.88095238095238104</v>
          </cell>
          <cell r="M691">
            <v>0.38679245283018898</v>
          </cell>
          <cell r="N691">
            <v>0.6</v>
          </cell>
          <cell r="O691">
            <v>0.80721220527045801</v>
          </cell>
          <cell r="P691">
            <v>0.42041975244026902</v>
          </cell>
          <cell r="Q691">
            <v>0.3963963963963964</v>
          </cell>
        </row>
        <row r="692">
          <cell r="B692" t="str">
            <v>1703_04_Math</v>
          </cell>
          <cell r="C692" t="str">
            <v>Dillon 3</v>
          </cell>
          <cell r="D692" t="str">
            <v>Math</v>
          </cell>
          <cell r="E692" t="str">
            <v>1703</v>
          </cell>
          <cell r="F692" t="str">
            <v>04</v>
          </cell>
          <cell r="G692">
            <v>8</v>
          </cell>
          <cell r="H692">
            <v>2</v>
          </cell>
          <cell r="I692">
            <v>3</v>
          </cell>
          <cell r="J692">
            <v>3</v>
          </cell>
          <cell r="K692">
            <v>2</v>
          </cell>
          <cell r="L692">
            <v>0.76923076923076905</v>
          </cell>
          <cell r="M692">
            <v>0.375</v>
          </cell>
          <cell r="N692">
            <v>1</v>
          </cell>
          <cell r="O692">
            <v>0.51190476190476197</v>
          </cell>
          <cell r="P692">
            <v>0.136904761904762</v>
          </cell>
          <cell r="Q692">
            <v>0.5</v>
          </cell>
        </row>
        <row r="693">
          <cell r="B693" t="str">
            <v>1703_08_Math</v>
          </cell>
          <cell r="C693" t="str">
            <v>Dillon 3</v>
          </cell>
          <cell r="D693" t="str">
            <v>Math</v>
          </cell>
          <cell r="E693" t="str">
            <v>1703</v>
          </cell>
          <cell r="F693" t="str">
            <v>08</v>
          </cell>
          <cell r="G693">
            <v>6</v>
          </cell>
          <cell r="H693">
            <v>3</v>
          </cell>
          <cell r="I693">
            <v>5</v>
          </cell>
          <cell r="J693">
            <v>0</v>
          </cell>
          <cell r="K693">
            <v>2</v>
          </cell>
          <cell r="L693">
            <v>0.64285714285714302</v>
          </cell>
          <cell r="M693">
            <v>0</v>
          </cell>
          <cell r="N693">
            <v>0.66666666666666696</v>
          </cell>
          <cell r="O693">
            <v>0.32183908045977</v>
          </cell>
          <cell r="P693">
            <v>0.32183908045977</v>
          </cell>
          <cell r="Q693">
            <v>0.22222222222222221</v>
          </cell>
        </row>
        <row r="694">
          <cell r="B694" t="str">
            <v>1703_HS_Math</v>
          </cell>
          <cell r="C694" t="str">
            <v>Dillon 3</v>
          </cell>
          <cell r="D694" t="str">
            <v>Math</v>
          </cell>
          <cell r="E694" t="str">
            <v>1703</v>
          </cell>
          <cell r="F694" t="str">
            <v>HS</v>
          </cell>
          <cell r="G694">
            <v>3</v>
          </cell>
          <cell r="H694">
            <v>0</v>
          </cell>
          <cell r="I694">
            <v>0</v>
          </cell>
          <cell r="J694">
            <v>1</v>
          </cell>
          <cell r="K694">
            <v>0</v>
          </cell>
          <cell r="L694">
            <v>1</v>
          </cell>
          <cell r="M694">
            <v>0.33333333333333298</v>
          </cell>
          <cell r="N694">
            <v>0</v>
          </cell>
          <cell r="O694">
            <v>0.44827586206896602</v>
          </cell>
          <cell r="P694">
            <v>0.114942528735632</v>
          </cell>
          <cell r="Q694">
            <v>0.33333333333333331</v>
          </cell>
        </row>
        <row r="695">
          <cell r="B695" t="str">
            <v>1703_04_ELA</v>
          </cell>
          <cell r="C695" t="str">
            <v>Dillon 3</v>
          </cell>
          <cell r="D695" t="str">
            <v>ELA</v>
          </cell>
          <cell r="E695" t="str">
            <v>1703</v>
          </cell>
          <cell r="F695" t="str">
            <v>04</v>
          </cell>
          <cell r="G695">
            <v>8</v>
          </cell>
          <cell r="H695">
            <v>2</v>
          </cell>
          <cell r="I695">
            <v>3</v>
          </cell>
          <cell r="J695">
            <v>1</v>
          </cell>
          <cell r="K695">
            <v>2</v>
          </cell>
          <cell r="L695">
            <v>0.76923076923076905</v>
          </cell>
          <cell r="M695">
            <v>0.125</v>
          </cell>
          <cell r="N695">
            <v>1</v>
          </cell>
          <cell r="O695">
            <v>0.53571428571428603</v>
          </cell>
          <cell r="P695">
            <v>0.41071428571428598</v>
          </cell>
          <cell r="Q695">
            <v>0.3</v>
          </cell>
        </row>
        <row r="696">
          <cell r="B696" t="str">
            <v>1703_08_ELA</v>
          </cell>
          <cell r="C696" t="str">
            <v>Dillon 3</v>
          </cell>
          <cell r="D696" t="str">
            <v>ELA</v>
          </cell>
          <cell r="E696" t="str">
            <v>1703</v>
          </cell>
          <cell r="F696" t="str">
            <v>08</v>
          </cell>
          <cell r="G696">
            <v>6</v>
          </cell>
          <cell r="H696">
            <v>3</v>
          </cell>
          <cell r="I696">
            <v>5</v>
          </cell>
          <cell r="J696">
            <v>0</v>
          </cell>
          <cell r="K696">
            <v>2</v>
          </cell>
          <cell r="L696">
            <v>0.64285714285714302</v>
          </cell>
          <cell r="M696">
            <v>0</v>
          </cell>
          <cell r="N696">
            <v>0.66666666666666696</v>
          </cell>
          <cell r="O696">
            <v>0.51724137931034497</v>
          </cell>
          <cell r="P696">
            <v>0.51724137931034497</v>
          </cell>
          <cell r="Q696">
            <v>0.22222222222222221</v>
          </cell>
        </row>
        <row r="697">
          <cell r="B697" t="str">
            <v>1703_HS_ELA</v>
          </cell>
          <cell r="C697" t="str">
            <v>Dillon 3</v>
          </cell>
          <cell r="D697" t="str">
            <v>ELA</v>
          </cell>
          <cell r="E697" t="str">
            <v>1703</v>
          </cell>
          <cell r="F697" t="str">
            <v>HS</v>
          </cell>
          <cell r="G697">
            <v>5</v>
          </cell>
          <cell r="H697">
            <v>0</v>
          </cell>
          <cell r="I697">
            <v>3</v>
          </cell>
          <cell r="J697">
            <v>3</v>
          </cell>
          <cell r="K697">
            <v>0</v>
          </cell>
          <cell r="L697">
            <v>0.625</v>
          </cell>
          <cell r="M697">
            <v>0.6</v>
          </cell>
          <cell r="N697">
            <v>0</v>
          </cell>
          <cell r="O697">
            <v>0.90476190476190499</v>
          </cell>
          <cell r="P697">
            <v>0.30476190476190501</v>
          </cell>
          <cell r="Q697">
            <v>0.6</v>
          </cell>
        </row>
        <row r="698">
          <cell r="B698" t="str">
            <v>1704_04_Math</v>
          </cell>
          <cell r="C698" t="str">
            <v>Dillon 4</v>
          </cell>
          <cell r="D698" t="str">
            <v>Math</v>
          </cell>
          <cell r="E698" t="str">
            <v>1704</v>
          </cell>
          <cell r="F698" t="str">
            <v>04</v>
          </cell>
          <cell r="G698">
            <v>23</v>
          </cell>
          <cell r="H698">
            <v>5</v>
          </cell>
          <cell r="I698">
            <v>0</v>
          </cell>
          <cell r="J698">
            <v>1</v>
          </cell>
          <cell r="K698">
            <v>4</v>
          </cell>
          <cell r="L698">
            <v>1</v>
          </cell>
          <cell r="M698">
            <v>4.3478260869565202E-2</v>
          </cell>
          <cell r="N698">
            <v>0.8</v>
          </cell>
          <cell r="O698">
            <v>0.15325670498084301</v>
          </cell>
          <cell r="P698">
            <v>0.109778444111278</v>
          </cell>
          <cell r="Q698">
            <v>0.17857142857142858</v>
          </cell>
        </row>
        <row r="699">
          <cell r="B699" t="str">
            <v>1704_08_Math</v>
          </cell>
          <cell r="C699" t="str">
            <v>Dillon 4</v>
          </cell>
          <cell r="D699" t="str">
            <v>Math</v>
          </cell>
          <cell r="E699" t="str">
            <v>1704</v>
          </cell>
          <cell r="F699" t="str">
            <v>08</v>
          </cell>
          <cell r="G699">
            <v>25</v>
          </cell>
          <cell r="H699">
            <v>3</v>
          </cell>
          <cell r="I699">
            <v>0</v>
          </cell>
          <cell r="J699">
            <v>1</v>
          </cell>
          <cell r="K699">
            <v>3</v>
          </cell>
          <cell r="L699">
            <v>1</v>
          </cell>
          <cell r="M699">
            <v>0.04</v>
          </cell>
          <cell r="N699">
            <v>1</v>
          </cell>
          <cell r="O699">
            <v>8.5106382978723402E-2</v>
          </cell>
          <cell r="P699">
            <v>4.5106382978723401E-2</v>
          </cell>
          <cell r="Q699">
            <v>0.14285714285714285</v>
          </cell>
        </row>
        <row r="700">
          <cell r="B700" t="str">
            <v>1704_HS_Math</v>
          </cell>
          <cell r="C700" t="str">
            <v>Dillon 4</v>
          </cell>
          <cell r="D700" t="str">
            <v>Math</v>
          </cell>
          <cell r="E700" t="str">
            <v>1704</v>
          </cell>
          <cell r="F700" t="str">
            <v>HS</v>
          </cell>
          <cell r="G700">
            <v>25</v>
          </cell>
          <cell r="H700">
            <v>7</v>
          </cell>
          <cell r="I700">
            <v>9</v>
          </cell>
          <cell r="J700">
            <v>0</v>
          </cell>
          <cell r="K700">
            <v>6</v>
          </cell>
          <cell r="L700">
            <v>0.78048780487804903</v>
          </cell>
          <cell r="M700">
            <v>0</v>
          </cell>
          <cell r="N700">
            <v>0.85714285714285698</v>
          </cell>
          <cell r="O700">
            <v>8.7591240875912399E-2</v>
          </cell>
          <cell r="P700">
            <v>8.7591240875912399E-2</v>
          </cell>
          <cell r="Q700">
            <v>0.1875</v>
          </cell>
        </row>
        <row r="701">
          <cell r="B701" t="str">
            <v>1704_04_ELA</v>
          </cell>
          <cell r="C701" t="str">
            <v>Dillon 4</v>
          </cell>
          <cell r="D701" t="str">
            <v>ELA</v>
          </cell>
          <cell r="E701" t="str">
            <v>1704</v>
          </cell>
          <cell r="F701" t="str">
            <v>04</v>
          </cell>
          <cell r="G701">
            <v>23</v>
          </cell>
          <cell r="H701">
            <v>5</v>
          </cell>
          <cell r="I701">
            <v>0</v>
          </cell>
          <cell r="J701">
            <v>0</v>
          </cell>
          <cell r="K701">
            <v>3</v>
          </cell>
          <cell r="L701">
            <v>1</v>
          </cell>
          <cell r="M701">
            <v>0</v>
          </cell>
          <cell r="N701">
            <v>0.6</v>
          </cell>
          <cell r="O701">
            <v>0.19847328244274801</v>
          </cell>
          <cell r="P701">
            <v>0.19847328244274801</v>
          </cell>
          <cell r="Q701">
            <v>0.10714285714285714</v>
          </cell>
        </row>
        <row r="702">
          <cell r="B702" t="str">
            <v>1704_08_ELA</v>
          </cell>
          <cell r="C702" t="str">
            <v>Dillon 4</v>
          </cell>
          <cell r="D702" t="str">
            <v>ELA</v>
          </cell>
          <cell r="E702" t="str">
            <v>1704</v>
          </cell>
          <cell r="F702" t="str">
            <v>08</v>
          </cell>
          <cell r="G702">
            <v>22</v>
          </cell>
          <cell r="H702">
            <v>3</v>
          </cell>
          <cell r="I702">
            <v>0</v>
          </cell>
          <cell r="J702">
            <v>0</v>
          </cell>
          <cell r="K702">
            <v>3</v>
          </cell>
          <cell r="L702">
            <v>1</v>
          </cell>
          <cell r="M702">
            <v>0</v>
          </cell>
          <cell r="N702">
            <v>1</v>
          </cell>
          <cell r="O702">
            <v>0.17343173431734299</v>
          </cell>
          <cell r="P702">
            <v>0.17343173431734299</v>
          </cell>
          <cell r="Q702">
            <v>0.12</v>
          </cell>
        </row>
        <row r="703">
          <cell r="B703" t="str">
            <v>1704_HS_ELA</v>
          </cell>
          <cell r="C703" t="str">
            <v>Dillon 4</v>
          </cell>
          <cell r="D703" t="str">
            <v>ELA</v>
          </cell>
          <cell r="E703" t="str">
            <v>1704</v>
          </cell>
          <cell r="F703" t="str">
            <v>HS</v>
          </cell>
          <cell r="G703">
            <v>20</v>
          </cell>
          <cell r="H703">
            <v>9</v>
          </cell>
          <cell r="I703">
            <v>6</v>
          </cell>
          <cell r="J703">
            <v>6</v>
          </cell>
          <cell r="K703">
            <v>2</v>
          </cell>
          <cell r="L703">
            <v>0.82857142857142896</v>
          </cell>
          <cell r="M703">
            <v>0.3</v>
          </cell>
          <cell r="N703">
            <v>0.22222222222222199</v>
          </cell>
          <cell r="O703">
            <v>0.731914893617021</v>
          </cell>
          <cell r="P703">
            <v>0.43191489361702101</v>
          </cell>
          <cell r="Q703">
            <v>0.27586206896551724</v>
          </cell>
        </row>
        <row r="704">
          <cell r="B704" t="str">
            <v>1802_04_Math</v>
          </cell>
          <cell r="C704" t="str">
            <v>Dorchester 2</v>
          </cell>
          <cell r="D704" t="str">
            <v>Math</v>
          </cell>
          <cell r="E704" t="str">
            <v>1802</v>
          </cell>
          <cell r="F704" t="str">
            <v>04</v>
          </cell>
          <cell r="G704">
            <v>227</v>
          </cell>
          <cell r="H704">
            <v>15</v>
          </cell>
          <cell r="I704">
            <v>10</v>
          </cell>
          <cell r="J704">
            <v>43</v>
          </cell>
          <cell r="K704">
            <v>8</v>
          </cell>
          <cell r="L704">
            <v>0.96031746031746001</v>
          </cell>
          <cell r="M704">
            <v>0.18942731277533001</v>
          </cell>
          <cell r="N704">
            <v>0.53333333333333299</v>
          </cell>
          <cell r="O704">
            <v>0.42949852507374597</v>
          </cell>
          <cell r="P704">
            <v>0.24007121229841599</v>
          </cell>
          <cell r="Q704">
            <v>0.21074380165289255</v>
          </cell>
        </row>
        <row r="705">
          <cell r="B705" t="str">
            <v>1802_08_Math</v>
          </cell>
          <cell r="C705" t="str">
            <v>Dorchester 2</v>
          </cell>
          <cell r="D705" t="str">
            <v>Math</v>
          </cell>
          <cell r="E705" t="str">
            <v>1802</v>
          </cell>
          <cell r="F705" t="str">
            <v>08</v>
          </cell>
          <cell r="G705">
            <v>173</v>
          </cell>
          <cell r="H705">
            <v>20</v>
          </cell>
          <cell r="I705">
            <v>34</v>
          </cell>
          <cell r="J705">
            <v>11</v>
          </cell>
          <cell r="K705">
            <v>4</v>
          </cell>
          <cell r="L705">
            <v>0.85022026431718101</v>
          </cell>
          <cell r="M705">
            <v>6.3583815028901702E-2</v>
          </cell>
          <cell r="N705">
            <v>0.2</v>
          </cell>
          <cell r="O705">
            <v>0.34459459459459502</v>
          </cell>
          <cell r="P705">
            <v>0.28101077956569298</v>
          </cell>
          <cell r="Q705">
            <v>7.7720207253886009E-2</v>
          </cell>
        </row>
        <row r="706">
          <cell r="B706" t="str">
            <v>1802_HS_Math</v>
          </cell>
          <cell r="C706" t="str">
            <v>Dorchester 2</v>
          </cell>
          <cell r="D706" t="str">
            <v>Math</v>
          </cell>
          <cell r="E706" t="str">
            <v>1802</v>
          </cell>
          <cell r="F706" t="str">
            <v>HS</v>
          </cell>
          <cell r="G706">
            <v>185</v>
          </cell>
          <cell r="H706">
            <v>14</v>
          </cell>
          <cell r="I706">
            <v>69</v>
          </cell>
          <cell r="J706">
            <v>42</v>
          </cell>
          <cell r="K706">
            <v>1</v>
          </cell>
          <cell r="L706">
            <v>0.74253731343283602</v>
          </cell>
          <cell r="M706">
            <v>0.22702702702702701</v>
          </cell>
          <cell r="N706">
            <v>7.1428571428571397E-2</v>
          </cell>
          <cell r="O706">
            <v>0.64005602240896398</v>
          </cell>
          <cell r="P706">
            <v>0.41302899538193599</v>
          </cell>
          <cell r="Q706">
            <v>0.21608040201005024</v>
          </cell>
        </row>
        <row r="707">
          <cell r="B707" t="str">
            <v>1802_04_ELA</v>
          </cell>
          <cell r="C707" t="str">
            <v>Dorchester 2</v>
          </cell>
          <cell r="D707" t="str">
            <v>ELA</v>
          </cell>
          <cell r="E707" t="str">
            <v>1802</v>
          </cell>
          <cell r="F707" t="str">
            <v>04</v>
          </cell>
          <cell r="G707">
            <v>225</v>
          </cell>
          <cell r="H707">
            <v>15</v>
          </cell>
          <cell r="I707">
            <v>11</v>
          </cell>
          <cell r="J707">
            <v>48</v>
          </cell>
          <cell r="K707">
            <v>6</v>
          </cell>
          <cell r="L707">
            <v>0.95617529880478103</v>
          </cell>
          <cell r="M707">
            <v>0.21333333333333299</v>
          </cell>
          <cell r="N707">
            <v>0.4</v>
          </cell>
          <cell r="O707">
            <v>0.52032999410724801</v>
          </cell>
          <cell r="P707">
            <v>0.30699666077391502</v>
          </cell>
          <cell r="Q707">
            <v>0.22500000000000001</v>
          </cell>
        </row>
        <row r="708">
          <cell r="B708" t="str">
            <v>1802_08_ELA</v>
          </cell>
          <cell r="C708" t="str">
            <v>Dorchester 2</v>
          </cell>
          <cell r="D708" t="str">
            <v>ELA</v>
          </cell>
          <cell r="E708" t="str">
            <v>1802</v>
          </cell>
          <cell r="F708" t="str">
            <v>08</v>
          </cell>
          <cell r="G708">
            <v>172</v>
          </cell>
          <cell r="H708">
            <v>20</v>
          </cell>
          <cell r="I708">
            <v>35</v>
          </cell>
          <cell r="J708">
            <v>11</v>
          </cell>
          <cell r="K708">
            <v>8</v>
          </cell>
          <cell r="L708">
            <v>0.84581497797356797</v>
          </cell>
          <cell r="M708">
            <v>6.3953488372092998E-2</v>
          </cell>
          <cell r="N708">
            <v>0.4</v>
          </cell>
          <cell r="O708">
            <v>0.47278382581648498</v>
          </cell>
          <cell r="P708">
            <v>0.40883033744439201</v>
          </cell>
          <cell r="Q708">
            <v>9.8958333333333329E-2</v>
          </cell>
        </row>
        <row r="709">
          <cell r="B709" t="str">
            <v>1802_HS_ELA</v>
          </cell>
          <cell r="C709" t="str">
            <v>Dorchester 2</v>
          </cell>
          <cell r="D709" t="str">
            <v>ELA</v>
          </cell>
          <cell r="E709" t="str">
            <v>1802</v>
          </cell>
          <cell r="F709" t="str">
            <v>HS</v>
          </cell>
          <cell r="G709">
            <v>169</v>
          </cell>
          <cell r="H709">
            <v>10</v>
          </cell>
          <cell r="I709">
            <v>12</v>
          </cell>
          <cell r="J709">
            <v>93</v>
          </cell>
          <cell r="K709">
            <v>4</v>
          </cell>
          <cell r="L709">
            <v>0.93717277486910999</v>
          </cell>
          <cell r="M709">
            <v>0.55029585798816605</v>
          </cell>
          <cell r="N709">
            <v>0.4</v>
          </cell>
          <cell r="O709">
            <v>0.911052631578947</v>
          </cell>
          <cell r="P709">
            <v>0.36075677359078201</v>
          </cell>
          <cell r="Q709">
            <v>0.54189944134078216</v>
          </cell>
        </row>
        <row r="710">
          <cell r="B710" t="str">
            <v>1804_04_Math</v>
          </cell>
          <cell r="C710" t="str">
            <v>Dorchester 4</v>
          </cell>
          <cell r="D710" t="str">
            <v>Math</v>
          </cell>
          <cell r="E710" t="str">
            <v>1804</v>
          </cell>
          <cell r="F710" t="str">
            <v>04</v>
          </cell>
          <cell r="G710">
            <v>30</v>
          </cell>
          <cell r="H710">
            <v>2</v>
          </cell>
          <cell r="I710">
            <v>3</v>
          </cell>
          <cell r="J710">
            <v>3</v>
          </cell>
          <cell r="K710">
            <v>0</v>
          </cell>
          <cell r="L710">
            <v>0.91428571428571404</v>
          </cell>
          <cell r="M710">
            <v>0.1</v>
          </cell>
          <cell r="N710">
            <v>0</v>
          </cell>
          <cell r="O710">
            <v>0.21854304635761601</v>
          </cell>
          <cell r="P710">
            <v>0.11854304635761601</v>
          </cell>
          <cell r="Q710">
            <v>9.375E-2</v>
          </cell>
        </row>
        <row r="711">
          <cell r="B711" t="str">
            <v>1804_08_Math</v>
          </cell>
          <cell r="C711" t="str">
            <v>Dorchester 4</v>
          </cell>
          <cell r="D711" t="str">
            <v>Math</v>
          </cell>
          <cell r="E711" t="str">
            <v>1804</v>
          </cell>
          <cell r="F711" t="str">
            <v>08</v>
          </cell>
          <cell r="G711">
            <v>36</v>
          </cell>
          <cell r="H711">
            <v>2</v>
          </cell>
          <cell r="I711">
            <v>2</v>
          </cell>
          <cell r="J711">
            <v>0</v>
          </cell>
          <cell r="K711">
            <v>1</v>
          </cell>
          <cell r="L711">
            <v>0.95</v>
          </cell>
          <cell r="M711">
            <v>0</v>
          </cell>
          <cell r="N711">
            <v>0.5</v>
          </cell>
          <cell r="O711">
            <v>4.9079754601227002E-2</v>
          </cell>
          <cell r="P711">
            <v>4.9079754601227002E-2</v>
          </cell>
          <cell r="Q711">
            <v>2.6315789473684209E-2</v>
          </cell>
        </row>
        <row r="712">
          <cell r="B712" t="str">
            <v>1804_HS_Math</v>
          </cell>
          <cell r="C712" t="str">
            <v>Dorchester 4</v>
          </cell>
          <cell r="D712" t="str">
            <v>Math</v>
          </cell>
          <cell r="E712" t="str">
            <v>1804</v>
          </cell>
          <cell r="F712" t="str">
            <v>HS</v>
          </cell>
          <cell r="G712">
            <v>13</v>
          </cell>
          <cell r="H712">
            <v>0</v>
          </cell>
          <cell r="I712">
            <v>14</v>
          </cell>
          <cell r="J712">
            <v>0</v>
          </cell>
          <cell r="K712">
            <v>0</v>
          </cell>
          <cell r="L712">
            <v>0.48148148148148101</v>
          </cell>
          <cell r="M712">
            <v>0</v>
          </cell>
          <cell r="N712">
            <v>0</v>
          </cell>
          <cell r="O712">
            <v>6.6666666666666693E-2</v>
          </cell>
          <cell r="P712">
            <v>6.6666666666666693E-2</v>
          </cell>
          <cell r="Q712">
            <v>0</v>
          </cell>
        </row>
        <row r="713">
          <cell r="B713" t="str">
            <v>1804_04_ELA</v>
          </cell>
          <cell r="C713" t="str">
            <v>Dorchester 4</v>
          </cell>
          <cell r="D713" t="str">
            <v>ELA</v>
          </cell>
          <cell r="E713" t="str">
            <v>1804</v>
          </cell>
          <cell r="F713" t="str">
            <v>04</v>
          </cell>
          <cell r="G713">
            <v>30</v>
          </cell>
          <cell r="H713">
            <v>2</v>
          </cell>
          <cell r="I713">
            <v>3</v>
          </cell>
          <cell r="J713">
            <v>4</v>
          </cell>
          <cell r="K713">
            <v>1</v>
          </cell>
          <cell r="L713">
            <v>0.91428571428571404</v>
          </cell>
          <cell r="M713">
            <v>0.133333333333333</v>
          </cell>
          <cell r="N713">
            <v>0.5</v>
          </cell>
          <cell r="O713">
            <v>0.30463576158940397</v>
          </cell>
          <cell r="P713">
            <v>0.171302428256071</v>
          </cell>
          <cell r="Q713">
            <v>0.15625</v>
          </cell>
        </row>
        <row r="714">
          <cell r="B714" t="str">
            <v>1804_08_ELA</v>
          </cell>
          <cell r="C714" t="str">
            <v>Dorchester 4</v>
          </cell>
          <cell r="D714" t="str">
            <v>ELA</v>
          </cell>
          <cell r="E714" t="str">
            <v>1804</v>
          </cell>
          <cell r="F714" t="str">
            <v>08</v>
          </cell>
          <cell r="G714">
            <v>37</v>
          </cell>
          <cell r="H714">
            <v>1</v>
          </cell>
          <cell r="I714">
            <v>2</v>
          </cell>
          <cell r="J714">
            <v>0</v>
          </cell>
          <cell r="K714">
            <v>1</v>
          </cell>
          <cell r="L714">
            <v>0.95</v>
          </cell>
          <cell r="M714">
            <v>0</v>
          </cell>
          <cell r="N714">
            <v>1</v>
          </cell>
          <cell r="O714">
            <v>0.25465838509316802</v>
          </cell>
          <cell r="P714">
            <v>0.25465838509316802</v>
          </cell>
          <cell r="Q714">
            <v>2.6315789473684209E-2</v>
          </cell>
        </row>
        <row r="715">
          <cell r="B715" t="str">
            <v>1804_HS_ELA</v>
          </cell>
          <cell r="C715" t="str">
            <v>Dorchester 4</v>
          </cell>
          <cell r="D715" t="str">
            <v>ELA</v>
          </cell>
          <cell r="E715" t="str">
            <v>1804</v>
          </cell>
          <cell r="F715" t="str">
            <v>HS</v>
          </cell>
          <cell r="G715">
            <v>4</v>
          </cell>
          <cell r="H715">
            <v>0</v>
          </cell>
          <cell r="I715">
            <v>16</v>
          </cell>
          <cell r="J715">
            <v>2</v>
          </cell>
          <cell r="K715">
            <v>0</v>
          </cell>
          <cell r="L715">
            <v>0.2</v>
          </cell>
          <cell r="M715">
            <v>0.5</v>
          </cell>
          <cell r="N715">
            <v>0</v>
          </cell>
          <cell r="O715">
            <v>0.85897435897435903</v>
          </cell>
          <cell r="P715">
            <v>0.35897435897435898</v>
          </cell>
          <cell r="Q715">
            <v>0.5</v>
          </cell>
        </row>
        <row r="716">
          <cell r="B716" t="str">
            <v>1901_04_Math</v>
          </cell>
          <cell r="C716" t="str">
            <v>Edgefield</v>
          </cell>
          <cell r="D716" t="str">
            <v>Math</v>
          </cell>
          <cell r="E716" t="str">
            <v>1901</v>
          </cell>
          <cell r="F716" t="str">
            <v>04</v>
          </cell>
          <cell r="G716">
            <v>16</v>
          </cell>
          <cell r="H716">
            <v>1</v>
          </cell>
          <cell r="I716">
            <v>4</v>
          </cell>
          <cell r="J716">
            <v>1</v>
          </cell>
          <cell r="K716">
            <v>0</v>
          </cell>
          <cell r="L716">
            <v>0.80952380952380998</v>
          </cell>
          <cell r="M716">
            <v>6.25E-2</v>
          </cell>
          <cell r="N716">
            <v>0</v>
          </cell>
          <cell r="O716">
            <v>0.37444933920704798</v>
          </cell>
          <cell r="P716">
            <v>0.31194933920704798</v>
          </cell>
          <cell r="Q716">
            <v>5.8823529411764705E-2</v>
          </cell>
        </row>
        <row r="717">
          <cell r="B717" t="str">
            <v>1901_08_Math</v>
          </cell>
          <cell r="C717" t="str">
            <v>Edgefield</v>
          </cell>
          <cell r="D717" t="str">
            <v>Math</v>
          </cell>
          <cell r="E717" t="str">
            <v>1901</v>
          </cell>
          <cell r="F717" t="str">
            <v>08</v>
          </cell>
          <cell r="G717">
            <v>18</v>
          </cell>
          <cell r="H717">
            <v>0</v>
          </cell>
          <cell r="I717">
            <v>1</v>
          </cell>
          <cell r="J717">
            <v>1</v>
          </cell>
          <cell r="K717">
            <v>0</v>
          </cell>
          <cell r="L717">
            <v>0.94736842105263197</v>
          </cell>
          <cell r="M717">
            <v>5.5555555555555601E-2</v>
          </cell>
          <cell r="N717">
            <v>0</v>
          </cell>
          <cell r="O717">
            <v>0.217391304347826</v>
          </cell>
          <cell r="P717">
            <v>0.161835748792271</v>
          </cell>
          <cell r="Q717">
            <v>5.5555555555555552E-2</v>
          </cell>
        </row>
        <row r="718">
          <cell r="B718" t="str">
            <v>1901_HS_Math</v>
          </cell>
          <cell r="C718" t="str">
            <v>Edgefield</v>
          </cell>
          <cell r="D718" t="str">
            <v>Math</v>
          </cell>
          <cell r="E718" t="str">
            <v>1901</v>
          </cell>
          <cell r="F718" t="str">
            <v>HS</v>
          </cell>
          <cell r="G718">
            <v>15</v>
          </cell>
          <cell r="H718">
            <v>1</v>
          </cell>
          <cell r="I718">
            <v>3</v>
          </cell>
          <cell r="J718">
            <v>1</v>
          </cell>
          <cell r="K718">
            <v>0</v>
          </cell>
          <cell r="L718">
            <v>0.84210526315789502</v>
          </cell>
          <cell r="M718">
            <v>6.6666666666666693E-2</v>
          </cell>
          <cell r="N718">
            <v>0</v>
          </cell>
          <cell r="O718">
            <v>0.284552845528455</v>
          </cell>
          <cell r="P718">
            <v>0.21788617886178899</v>
          </cell>
          <cell r="Q718">
            <v>6.25E-2</v>
          </cell>
        </row>
        <row r="719">
          <cell r="B719" t="str">
            <v>1901_04_ELA</v>
          </cell>
          <cell r="C719" t="str">
            <v>Edgefield</v>
          </cell>
          <cell r="D719" t="str">
            <v>ELA</v>
          </cell>
          <cell r="E719" t="str">
            <v>1901</v>
          </cell>
          <cell r="F719" t="str">
            <v>04</v>
          </cell>
          <cell r="G719">
            <v>16</v>
          </cell>
          <cell r="H719">
            <v>1</v>
          </cell>
          <cell r="I719">
            <v>4</v>
          </cell>
          <cell r="J719">
            <v>2</v>
          </cell>
          <cell r="K719">
            <v>1</v>
          </cell>
          <cell r="L719">
            <v>0.80952380952380998</v>
          </cell>
          <cell r="M719">
            <v>0.125</v>
          </cell>
          <cell r="N719">
            <v>1</v>
          </cell>
          <cell r="O719">
            <v>0.39647577092510999</v>
          </cell>
          <cell r="P719">
            <v>0.27147577092510999</v>
          </cell>
          <cell r="Q719">
            <v>0.17647058823529413</v>
          </cell>
        </row>
        <row r="720">
          <cell r="B720" t="str">
            <v>1901_08_ELA</v>
          </cell>
          <cell r="C720" t="str">
            <v>Edgefield</v>
          </cell>
          <cell r="D720" t="str">
            <v>ELA</v>
          </cell>
          <cell r="E720" t="str">
            <v>1901</v>
          </cell>
          <cell r="F720" t="str">
            <v>08</v>
          </cell>
          <cell r="G720">
            <v>18</v>
          </cell>
          <cell r="H720">
            <v>0</v>
          </cell>
          <cell r="I720">
            <v>1</v>
          </cell>
          <cell r="J720">
            <v>1</v>
          </cell>
          <cell r="K720">
            <v>0</v>
          </cell>
          <cell r="L720">
            <v>0.94736842105263197</v>
          </cell>
          <cell r="M720">
            <v>5.5555555555555601E-2</v>
          </cell>
          <cell r="N720">
            <v>0</v>
          </cell>
          <cell r="O720">
            <v>0.40157480314960597</v>
          </cell>
          <cell r="P720">
            <v>0.346019247594051</v>
          </cell>
          <cell r="Q720">
            <v>5.5555555555555552E-2</v>
          </cell>
        </row>
        <row r="721">
          <cell r="B721" t="str">
            <v>1901_HS_ELA</v>
          </cell>
          <cell r="C721" t="str">
            <v>Edgefield</v>
          </cell>
          <cell r="D721" t="str">
            <v>ELA</v>
          </cell>
          <cell r="E721" t="str">
            <v>1901</v>
          </cell>
          <cell r="F721" t="str">
            <v>HS</v>
          </cell>
          <cell r="G721">
            <v>14</v>
          </cell>
          <cell r="H721">
            <v>0</v>
          </cell>
          <cell r="I721">
            <v>3</v>
          </cell>
          <cell r="J721">
            <v>5</v>
          </cell>
          <cell r="K721">
            <v>0</v>
          </cell>
          <cell r="L721">
            <v>0.82352941176470595</v>
          </cell>
          <cell r="M721">
            <v>0.35714285714285698</v>
          </cell>
          <cell r="N721">
            <v>0</v>
          </cell>
          <cell r="O721">
            <v>0.73655913978494603</v>
          </cell>
          <cell r="P721">
            <v>0.37941628264208899</v>
          </cell>
          <cell r="Q721">
            <v>0.35714285714285715</v>
          </cell>
        </row>
        <row r="722">
          <cell r="B722" t="str">
            <v>2001_04_Math</v>
          </cell>
          <cell r="C722" t="str">
            <v>Fairfield</v>
          </cell>
          <cell r="D722" t="str">
            <v>Math</v>
          </cell>
          <cell r="E722" t="str">
            <v>2001</v>
          </cell>
          <cell r="F722" t="str">
            <v>04</v>
          </cell>
          <cell r="G722">
            <v>30</v>
          </cell>
          <cell r="H722">
            <v>5</v>
          </cell>
          <cell r="I722">
            <v>12</v>
          </cell>
          <cell r="J722">
            <v>1</v>
          </cell>
          <cell r="K722">
            <v>1</v>
          </cell>
          <cell r="L722">
            <v>0.74468085106382997</v>
          </cell>
          <cell r="M722">
            <v>3.3333333333333298E-2</v>
          </cell>
          <cell r="N722">
            <v>0.2</v>
          </cell>
          <cell r="O722">
            <v>0.24137931034482801</v>
          </cell>
          <cell r="P722">
            <v>0.20804597701149399</v>
          </cell>
          <cell r="Q722">
            <v>5.7142857142857141E-2</v>
          </cell>
        </row>
        <row r="723">
          <cell r="B723" t="str">
            <v>2001_08_Math</v>
          </cell>
          <cell r="C723" t="str">
            <v>Fairfield</v>
          </cell>
          <cell r="D723" t="str">
            <v>Math</v>
          </cell>
          <cell r="E723" t="str">
            <v>2001</v>
          </cell>
          <cell r="F723" t="str">
            <v>08</v>
          </cell>
          <cell r="G723">
            <v>14</v>
          </cell>
          <cell r="H723">
            <v>2</v>
          </cell>
          <cell r="I723">
            <v>4</v>
          </cell>
          <cell r="J723">
            <v>0</v>
          </cell>
          <cell r="K723">
            <v>1</v>
          </cell>
          <cell r="L723">
            <v>0.8</v>
          </cell>
          <cell r="M723">
            <v>0</v>
          </cell>
          <cell r="N723">
            <v>0.5</v>
          </cell>
          <cell r="O723">
            <v>0.18699186991869901</v>
          </cell>
          <cell r="P723">
            <v>0.18699186991869901</v>
          </cell>
          <cell r="Q723">
            <v>6.25E-2</v>
          </cell>
        </row>
        <row r="724">
          <cell r="B724" t="str">
            <v>2001_HS_Math</v>
          </cell>
          <cell r="C724" t="str">
            <v>Fairfield</v>
          </cell>
          <cell r="D724" t="str">
            <v>Math</v>
          </cell>
          <cell r="E724" t="str">
            <v>2001</v>
          </cell>
          <cell r="F724" t="str">
            <v>HS</v>
          </cell>
          <cell r="G724">
            <v>15</v>
          </cell>
          <cell r="H724">
            <v>0</v>
          </cell>
          <cell r="I724">
            <v>15</v>
          </cell>
          <cell r="J724">
            <v>1</v>
          </cell>
          <cell r="K724">
            <v>0</v>
          </cell>
          <cell r="L724">
            <v>0.5</v>
          </cell>
          <cell r="M724">
            <v>6.6666666666666693E-2</v>
          </cell>
          <cell r="N724">
            <v>0</v>
          </cell>
          <cell r="O724">
            <v>0.36923076923076897</v>
          </cell>
          <cell r="P724">
            <v>0.30256410256410299</v>
          </cell>
          <cell r="Q724">
            <v>6.6666666666666666E-2</v>
          </cell>
        </row>
        <row r="725">
          <cell r="B725" t="str">
            <v>2001_04_ELA</v>
          </cell>
          <cell r="C725" t="str">
            <v>Fairfield</v>
          </cell>
          <cell r="D725" t="str">
            <v>ELA</v>
          </cell>
          <cell r="E725" t="str">
            <v>2001</v>
          </cell>
          <cell r="F725" t="str">
            <v>04</v>
          </cell>
          <cell r="G725">
            <v>30</v>
          </cell>
          <cell r="H725">
            <v>5</v>
          </cell>
          <cell r="I725">
            <v>12</v>
          </cell>
          <cell r="J725">
            <v>3</v>
          </cell>
          <cell r="K725">
            <v>4</v>
          </cell>
          <cell r="L725">
            <v>0.74468085106382997</v>
          </cell>
          <cell r="M725">
            <v>0.1</v>
          </cell>
          <cell r="N725">
            <v>0.8</v>
          </cell>
          <cell r="O725">
            <v>0.33793103448275902</v>
          </cell>
          <cell r="P725">
            <v>0.23793103448275901</v>
          </cell>
          <cell r="Q725">
            <v>0.2</v>
          </cell>
        </row>
        <row r="726">
          <cell r="B726" t="str">
            <v>2001_08_ELA</v>
          </cell>
          <cell r="C726" t="str">
            <v>Fairfield</v>
          </cell>
          <cell r="D726" t="str">
            <v>ELA</v>
          </cell>
          <cell r="E726" t="str">
            <v>2001</v>
          </cell>
          <cell r="F726" t="str">
            <v>08</v>
          </cell>
          <cell r="G726">
            <v>15</v>
          </cell>
          <cell r="H726">
            <v>2</v>
          </cell>
          <cell r="I726">
            <v>3</v>
          </cell>
          <cell r="J726">
            <v>1</v>
          </cell>
          <cell r="K726">
            <v>1</v>
          </cell>
          <cell r="L726">
            <v>0.85</v>
          </cell>
          <cell r="M726">
            <v>6.6666666666666693E-2</v>
          </cell>
          <cell r="N726">
            <v>0.5</v>
          </cell>
          <cell r="O726">
            <v>0.24390243902438999</v>
          </cell>
          <cell r="P726">
            <v>0.177235772357724</v>
          </cell>
          <cell r="Q726">
            <v>0.11764705882352941</v>
          </cell>
        </row>
        <row r="727">
          <cell r="B727" t="str">
            <v>2001_HS_ELA</v>
          </cell>
          <cell r="C727" t="str">
            <v>Fairfield</v>
          </cell>
          <cell r="D727" t="str">
            <v>ELA</v>
          </cell>
          <cell r="E727" t="str">
            <v>2001</v>
          </cell>
          <cell r="F727" t="str">
            <v>HS</v>
          </cell>
          <cell r="G727">
            <v>14</v>
          </cell>
          <cell r="H727">
            <v>0</v>
          </cell>
          <cell r="I727">
            <v>4</v>
          </cell>
          <cell r="J727">
            <v>6</v>
          </cell>
          <cell r="K727">
            <v>0</v>
          </cell>
          <cell r="L727">
            <v>0.77777777777777801</v>
          </cell>
          <cell r="M727">
            <v>0.42857142857142899</v>
          </cell>
          <cell r="N727">
            <v>0</v>
          </cell>
          <cell r="O727">
            <v>0.76774193548387104</v>
          </cell>
          <cell r="P727">
            <v>0.33917050691244199</v>
          </cell>
          <cell r="Q727">
            <v>0.42857142857142855</v>
          </cell>
        </row>
        <row r="728">
          <cell r="B728" t="str">
            <v>2101_04_Math</v>
          </cell>
          <cell r="C728" t="str">
            <v>Florence 1</v>
          </cell>
          <cell r="D728" t="str">
            <v>Math</v>
          </cell>
          <cell r="E728" t="str">
            <v>2101</v>
          </cell>
          <cell r="F728" t="str">
            <v>04</v>
          </cell>
          <cell r="G728">
            <v>135</v>
          </cell>
          <cell r="H728">
            <v>8</v>
          </cell>
          <cell r="I728">
            <v>17</v>
          </cell>
          <cell r="J728">
            <v>9</v>
          </cell>
          <cell r="K728">
            <v>1</v>
          </cell>
          <cell r="L728">
            <v>0.89375000000000004</v>
          </cell>
          <cell r="M728">
            <v>6.6666666666666693E-2</v>
          </cell>
          <cell r="N728">
            <v>0.125</v>
          </cell>
          <cell r="O728">
            <v>0.28927911275415902</v>
          </cell>
          <cell r="P728">
            <v>0.22261244608749201</v>
          </cell>
          <cell r="Q728">
            <v>6.9930069930069935E-2</v>
          </cell>
        </row>
        <row r="729">
          <cell r="B729" t="str">
            <v>2101_08_Math</v>
          </cell>
          <cell r="C729" t="str">
            <v>Florence 1</v>
          </cell>
          <cell r="D729" t="str">
            <v>Math</v>
          </cell>
          <cell r="E729" t="str">
            <v>2101</v>
          </cell>
          <cell r="F729" t="str">
            <v>08</v>
          </cell>
          <cell r="G729">
            <v>149</v>
          </cell>
          <cell r="H729">
            <v>8</v>
          </cell>
          <cell r="I729">
            <v>21</v>
          </cell>
          <cell r="J729">
            <v>3</v>
          </cell>
          <cell r="K729">
            <v>2</v>
          </cell>
          <cell r="L729">
            <v>0.88202247191011196</v>
          </cell>
          <cell r="M729">
            <v>2.01342281879195E-2</v>
          </cell>
          <cell r="N729">
            <v>0.25</v>
          </cell>
          <cell r="O729">
            <v>0.17816091954023</v>
          </cell>
          <cell r="P729">
            <v>0.15802669135231001</v>
          </cell>
          <cell r="Q729">
            <v>3.1847133757961783E-2</v>
          </cell>
        </row>
        <row r="730">
          <cell r="B730" t="str">
            <v>2101_HS_Math</v>
          </cell>
          <cell r="C730" t="str">
            <v>Florence 1</v>
          </cell>
          <cell r="D730" t="str">
            <v>Math</v>
          </cell>
          <cell r="E730" t="str">
            <v>2101</v>
          </cell>
          <cell r="F730" t="str">
            <v>HS</v>
          </cell>
          <cell r="G730">
            <v>115</v>
          </cell>
          <cell r="H730">
            <v>12</v>
          </cell>
          <cell r="I730">
            <v>14</v>
          </cell>
          <cell r="J730">
            <v>47</v>
          </cell>
          <cell r="K730">
            <v>2</v>
          </cell>
          <cell r="L730">
            <v>0.900709219858156</v>
          </cell>
          <cell r="M730">
            <v>0.40869565217391302</v>
          </cell>
          <cell r="N730">
            <v>0.16666666666666699</v>
          </cell>
          <cell r="O730">
            <v>0.57518248175182496</v>
          </cell>
          <cell r="P730">
            <v>0.166486829577912</v>
          </cell>
          <cell r="Q730">
            <v>0.38582677165354329</v>
          </cell>
        </row>
        <row r="731">
          <cell r="B731" t="str">
            <v>2101_04_ELA</v>
          </cell>
          <cell r="C731" t="str">
            <v>Florence 1</v>
          </cell>
          <cell r="D731" t="str">
            <v>ELA</v>
          </cell>
          <cell r="E731" t="str">
            <v>2101</v>
          </cell>
          <cell r="F731" t="str">
            <v>04</v>
          </cell>
          <cell r="G731">
            <v>133</v>
          </cell>
          <cell r="H731">
            <v>8</v>
          </cell>
          <cell r="I731">
            <v>18</v>
          </cell>
          <cell r="J731">
            <v>14</v>
          </cell>
          <cell r="K731">
            <v>5</v>
          </cell>
          <cell r="L731">
            <v>0.88679245283018904</v>
          </cell>
          <cell r="M731">
            <v>0.105263157894737</v>
          </cell>
          <cell r="N731">
            <v>0.625</v>
          </cell>
          <cell r="O731">
            <v>0.42178770949720701</v>
          </cell>
          <cell r="P731">
            <v>0.31652455160247001</v>
          </cell>
          <cell r="Q731">
            <v>0.13475177304964539</v>
          </cell>
        </row>
        <row r="732">
          <cell r="B732" t="str">
            <v>2101_08_ELA</v>
          </cell>
          <cell r="C732" t="str">
            <v>Florence 1</v>
          </cell>
          <cell r="D732" t="str">
            <v>ELA</v>
          </cell>
          <cell r="E732" t="str">
            <v>2101</v>
          </cell>
          <cell r="F732" t="str">
            <v>08</v>
          </cell>
          <cell r="G732">
            <v>149</v>
          </cell>
          <cell r="H732">
            <v>8</v>
          </cell>
          <cell r="I732">
            <v>23</v>
          </cell>
          <cell r="J732">
            <v>7</v>
          </cell>
          <cell r="K732">
            <v>3</v>
          </cell>
          <cell r="L732">
            <v>0.87222222222222201</v>
          </cell>
          <cell r="M732">
            <v>4.6979865771812103E-2</v>
          </cell>
          <cell r="N732">
            <v>0.375</v>
          </cell>
          <cell r="O732">
            <v>0.40822179732313602</v>
          </cell>
          <cell r="P732">
            <v>0.361241931551324</v>
          </cell>
          <cell r="Q732">
            <v>6.3694267515923567E-2</v>
          </cell>
        </row>
        <row r="733">
          <cell r="B733" t="str">
            <v>2101_HS_ELA</v>
          </cell>
          <cell r="C733" t="str">
            <v>Florence 1</v>
          </cell>
          <cell r="D733" t="str">
            <v>ELA</v>
          </cell>
          <cell r="E733" t="str">
            <v>2101</v>
          </cell>
          <cell r="F733" t="str">
            <v>HS</v>
          </cell>
          <cell r="G733">
            <v>102</v>
          </cell>
          <cell r="H733">
            <v>1</v>
          </cell>
          <cell r="I733">
            <v>13</v>
          </cell>
          <cell r="J733">
            <v>52</v>
          </cell>
          <cell r="K733">
            <v>0</v>
          </cell>
          <cell r="L733">
            <v>0.88793103448275901</v>
          </cell>
          <cell r="M733">
            <v>0.50980392156862697</v>
          </cell>
          <cell r="N733">
            <v>0</v>
          </cell>
          <cell r="O733">
            <v>0.841186736474695</v>
          </cell>
          <cell r="P733">
            <v>0.33138281490606702</v>
          </cell>
          <cell r="Q733">
            <v>0.50485436893203883</v>
          </cell>
        </row>
        <row r="734">
          <cell r="B734" t="str">
            <v>2102_04_Math</v>
          </cell>
          <cell r="C734" t="str">
            <v>Florence 2</v>
          </cell>
          <cell r="D734" t="str">
            <v>Math</v>
          </cell>
          <cell r="E734" t="str">
            <v>2102</v>
          </cell>
          <cell r="F734" t="str">
            <v>04</v>
          </cell>
          <cell r="G734">
            <v>14</v>
          </cell>
          <cell r="H734">
            <v>1</v>
          </cell>
          <cell r="I734">
            <v>3</v>
          </cell>
          <cell r="J734">
            <v>1</v>
          </cell>
          <cell r="K734">
            <v>1</v>
          </cell>
          <cell r="L734">
            <v>0.83333333333333304</v>
          </cell>
          <cell r="M734">
            <v>7.1428571428571397E-2</v>
          </cell>
          <cell r="N734">
            <v>1</v>
          </cell>
          <cell r="O734">
            <v>0.185714285714286</v>
          </cell>
          <cell r="P734">
            <v>0.114285714285714</v>
          </cell>
          <cell r="Q734">
            <v>0.13333333333333333</v>
          </cell>
        </row>
        <row r="735">
          <cell r="B735" t="str">
            <v>2102_08_Math</v>
          </cell>
          <cell r="C735" t="str">
            <v>Florence 2</v>
          </cell>
          <cell r="D735" t="str">
            <v>Math</v>
          </cell>
          <cell r="E735" t="str">
            <v>2102</v>
          </cell>
          <cell r="F735" t="str">
            <v>08</v>
          </cell>
          <cell r="G735">
            <v>10</v>
          </cell>
          <cell r="H735">
            <v>2</v>
          </cell>
          <cell r="I735">
            <v>2</v>
          </cell>
          <cell r="J735">
            <v>0</v>
          </cell>
          <cell r="K735">
            <v>1</v>
          </cell>
          <cell r="L735">
            <v>0.85714285714285698</v>
          </cell>
          <cell r="M735">
            <v>0</v>
          </cell>
          <cell r="N735">
            <v>0.5</v>
          </cell>
          <cell r="O735">
            <v>0.146341463414634</v>
          </cell>
          <cell r="P735">
            <v>0.146341463414634</v>
          </cell>
          <cell r="Q735">
            <v>8.3333333333333329E-2</v>
          </cell>
        </row>
        <row r="736">
          <cell r="B736" t="str">
            <v>2102_HS_Math</v>
          </cell>
          <cell r="C736" t="str">
            <v>Florence 2</v>
          </cell>
          <cell r="D736" t="str">
            <v>Math</v>
          </cell>
          <cell r="E736" t="str">
            <v>2102</v>
          </cell>
          <cell r="F736" t="str">
            <v>HS</v>
          </cell>
          <cell r="G736">
            <v>1</v>
          </cell>
          <cell r="H736">
            <v>1</v>
          </cell>
          <cell r="I736">
            <v>14</v>
          </cell>
          <cell r="J736">
            <v>1</v>
          </cell>
          <cell r="K736">
            <v>1</v>
          </cell>
          <cell r="L736">
            <v>0.125</v>
          </cell>
          <cell r="M736">
            <v>1</v>
          </cell>
          <cell r="N736">
            <v>1</v>
          </cell>
          <cell r="O736">
            <v>0.6</v>
          </cell>
          <cell r="P736">
            <v>-0.4</v>
          </cell>
          <cell r="Q736">
            <v>1</v>
          </cell>
        </row>
        <row r="737">
          <cell r="B737" t="str">
            <v>2102_04_ELA</v>
          </cell>
          <cell r="C737" t="str">
            <v>Florence 2</v>
          </cell>
          <cell r="D737" t="str">
            <v>ELA</v>
          </cell>
          <cell r="E737" t="str">
            <v>2102</v>
          </cell>
          <cell r="F737" t="str">
            <v>04</v>
          </cell>
          <cell r="G737">
            <v>14</v>
          </cell>
          <cell r="H737">
            <v>1</v>
          </cell>
          <cell r="I737">
            <v>3</v>
          </cell>
          <cell r="J737">
            <v>1</v>
          </cell>
          <cell r="K737">
            <v>0</v>
          </cell>
          <cell r="L737">
            <v>0.83333333333333304</v>
          </cell>
          <cell r="M737">
            <v>7.1428571428571397E-2</v>
          </cell>
          <cell r="N737">
            <v>0</v>
          </cell>
          <cell r="O737">
            <v>0.309859154929577</v>
          </cell>
          <cell r="P737">
            <v>0.23843058350100599</v>
          </cell>
          <cell r="Q737">
            <v>6.6666666666666666E-2</v>
          </cell>
        </row>
        <row r="738">
          <cell r="B738" t="str">
            <v>2102_08_ELA</v>
          </cell>
          <cell r="C738" t="str">
            <v>Florence 2</v>
          </cell>
          <cell r="D738" t="str">
            <v>ELA</v>
          </cell>
          <cell r="E738" t="str">
            <v>2102</v>
          </cell>
          <cell r="F738" t="str">
            <v>08</v>
          </cell>
          <cell r="G738">
            <v>10</v>
          </cell>
          <cell r="H738">
            <v>2</v>
          </cell>
          <cell r="I738">
            <v>2</v>
          </cell>
          <cell r="J738">
            <v>0</v>
          </cell>
          <cell r="K738">
            <v>0</v>
          </cell>
          <cell r="L738">
            <v>0.85714285714285698</v>
          </cell>
          <cell r="M738">
            <v>0</v>
          </cell>
          <cell r="N738">
            <v>0</v>
          </cell>
          <cell r="O738">
            <v>0.32926829268292701</v>
          </cell>
          <cell r="P738">
            <v>0.32926829268292701</v>
          </cell>
          <cell r="Q738">
            <v>0</v>
          </cell>
        </row>
        <row r="739">
          <cell r="B739" t="str">
            <v>2102_HS_ELA</v>
          </cell>
          <cell r="C739" t="str">
            <v>Florence 2</v>
          </cell>
          <cell r="D739" t="str">
            <v>ELA</v>
          </cell>
          <cell r="E739" t="str">
            <v>2102</v>
          </cell>
          <cell r="F739" t="str">
            <v>HS</v>
          </cell>
          <cell r="G739">
            <v>1</v>
          </cell>
          <cell r="H739">
            <v>3</v>
          </cell>
          <cell r="I739">
            <v>4</v>
          </cell>
          <cell r="J739">
            <v>1</v>
          </cell>
          <cell r="K739">
            <v>3</v>
          </cell>
          <cell r="L739">
            <v>0.5</v>
          </cell>
          <cell r="M739">
            <v>1</v>
          </cell>
          <cell r="N739">
            <v>1</v>
          </cell>
          <cell r="O739">
            <v>0.89285714285714302</v>
          </cell>
          <cell r="P739">
            <v>-0.107142857142857</v>
          </cell>
          <cell r="Q739">
            <v>1</v>
          </cell>
        </row>
        <row r="740">
          <cell r="B740" t="str">
            <v>2103_04_Math</v>
          </cell>
          <cell r="C740" t="str">
            <v>Florence 3</v>
          </cell>
          <cell r="D740" t="str">
            <v>Math</v>
          </cell>
          <cell r="E740" t="str">
            <v>2103</v>
          </cell>
          <cell r="F740" t="str">
            <v>04</v>
          </cell>
          <cell r="G740">
            <v>59</v>
          </cell>
          <cell r="H740">
            <v>4</v>
          </cell>
          <cell r="I740">
            <v>2</v>
          </cell>
          <cell r="J740">
            <v>4</v>
          </cell>
          <cell r="K740">
            <v>2</v>
          </cell>
          <cell r="L740">
            <v>0.96923076923076901</v>
          </cell>
          <cell r="M740">
            <v>6.7796610169491497E-2</v>
          </cell>
          <cell r="N740">
            <v>0.5</v>
          </cell>
          <cell r="O740">
            <v>0.15079365079365101</v>
          </cell>
          <cell r="P740">
            <v>8.2997040624159302E-2</v>
          </cell>
          <cell r="Q740">
            <v>9.5238095238095233E-2</v>
          </cell>
        </row>
        <row r="741">
          <cell r="B741" t="str">
            <v>2103_08_Math</v>
          </cell>
          <cell r="C741" t="str">
            <v>Florence 3</v>
          </cell>
          <cell r="D741" t="str">
            <v>Math</v>
          </cell>
          <cell r="E741" t="str">
            <v>2103</v>
          </cell>
          <cell r="F741" t="str">
            <v>08</v>
          </cell>
          <cell r="G741">
            <v>56</v>
          </cell>
          <cell r="H741">
            <v>3</v>
          </cell>
          <cell r="I741">
            <v>1</v>
          </cell>
          <cell r="J741">
            <v>0</v>
          </cell>
          <cell r="K741">
            <v>0</v>
          </cell>
          <cell r="L741">
            <v>0.98333333333333295</v>
          </cell>
          <cell r="M741">
            <v>0</v>
          </cell>
          <cell r="N741">
            <v>0</v>
          </cell>
          <cell r="O741">
            <v>5.8823529411764698E-2</v>
          </cell>
          <cell r="P741">
            <v>5.8823529411764698E-2</v>
          </cell>
          <cell r="Q741">
            <v>0</v>
          </cell>
        </row>
        <row r="742">
          <cell r="B742" t="str">
            <v>2103_HS_Math</v>
          </cell>
          <cell r="C742" t="str">
            <v>Florence 3</v>
          </cell>
          <cell r="D742" t="str">
            <v>Math</v>
          </cell>
          <cell r="E742" t="str">
            <v>2103</v>
          </cell>
          <cell r="F742" t="str">
            <v>HS</v>
          </cell>
          <cell r="G742">
            <v>50</v>
          </cell>
          <cell r="H742">
            <v>3</v>
          </cell>
          <cell r="I742">
            <v>9</v>
          </cell>
          <cell r="J742">
            <v>6</v>
          </cell>
          <cell r="K742">
            <v>3</v>
          </cell>
          <cell r="L742">
            <v>0.85483870967741904</v>
          </cell>
          <cell r="M742">
            <v>0.12</v>
          </cell>
          <cell r="N742">
            <v>1</v>
          </cell>
          <cell r="O742">
            <v>0.24107142857142899</v>
          </cell>
          <cell r="P742">
            <v>0.121071428571429</v>
          </cell>
          <cell r="Q742">
            <v>0.16981132075471697</v>
          </cell>
        </row>
        <row r="743">
          <cell r="B743" t="str">
            <v>2103_04_ELA</v>
          </cell>
          <cell r="C743" t="str">
            <v>Florence 3</v>
          </cell>
          <cell r="D743" t="str">
            <v>ELA</v>
          </cell>
          <cell r="E743" t="str">
            <v>2103</v>
          </cell>
          <cell r="F743" t="str">
            <v>04</v>
          </cell>
          <cell r="G743">
            <v>59</v>
          </cell>
          <cell r="H743">
            <v>4</v>
          </cell>
          <cell r="I743">
            <v>2</v>
          </cell>
          <cell r="J743">
            <v>1</v>
          </cell>
          <cell r="K743">
            <v>2</v>
          </cell>
          <cell r="L743">
            <v>0.96923076923076901</v>
          </cell>
          <cell r="M743">
            <v>1.6949152542372899E-2</v>
          </cell>
          <cell r="N743">
            <v>0.5</v>
          </cell>
          <cell r="O743">
            <v>0.19367588932806301</v>
          </cell>
          <cell r="P743">
            <v>0.17672673678569001</v>
          </cell>
          <cell r="Q743">
            <v>4.7619047619047616E-2</v>
          </cell>
        </row>
        <row r="744">
          <cell r="B744" t="str">
            <v>2103_08_ELA</v>
          </cell>
          <cell r="C744" t="str">
            <v>Florence 3</v>
          </cell>
          <cell r="D744" t="str">
            <v>ELA</v>
          </cell>
          <cell r="E744" t="str">
            <v>2103</v>
          </cell>
          <cell r="F744" t="str">
            <v>08</v>
          </cell>
          <cell r="G744">
            <v>56</v>
          </cell>
          <cell r="H744">
            <v>3</v>
          </cell>
          <cell r="I744">
            <v>1</v>
          </cell>
          <cell r="J744">
            <v>1</v>
          </cell>
          <cell r="K744">
            <v>0</v>
          </cell>
          <cell r="L744">
            <v>0.98333333333333295</v>
          </cell>
          <cell r="M744">
            <v>1.7857142857142901E-2</v>
          </cell>
          <cell r="N744">
            <v>0</v>
          </cell>
          <cell r="O744">
            <v>0.21259842519684999</v>
          </cell>
          <cell r="P744">
            <v>0.194741282339708</v>
          </cell>
          <cell r="Q744">
            <v>1.6949152542372881E-2</v>
          </cell>
        </row>
        <row r="745">
          <cell r="B745" t="str">
            <v>2103_HS_ELA</v>
          </cell>
          <cell r="C745" t="str">
            <v>Florence 3</v>
          </cell>
          <cell r="D745" t="str">
            <v>ELA</v>
          </cell>
          <cell r="E745" t="str">
            <v>2103</v>
          </cell>
          <cell r="F745" t="str">
            <v>HS</v>
          </cell>
          <cell r="G745">
            <v>39</v>
          </cell>
          <cell r="H745">
            <v>1</v>
          </cell>
          <cell r="I745">
            <v>10</v>
          </cell>
          <cell r="J745">
            <v>10</v>
          </cell>
          <cell r="K745">
            <v>1</v>
          </cell>
          <cell r="L745">
            <v>0.8</v>
          </cell>
          <cell r="M745">
            <v>0.256410256410256</v>
          </cell>
          <cell r="N745">
            <v>1</v>
          </cell>
          <cell r="O745">
            <v>0.64766839378238295</v>
          </cell>
          <cell r="P745">
            <v>0.391258137372127</v>
          </cell>
          <cell r="Q745">
            <v>0.27500000000000002</v>
          </cell>
        </row>
        <row r="746">
          <cell r="B746" t="str">
            <v>2104_04_Math</v>
          </cell>
          <cell r="C746" t="str">
            <v>Florence 4</v>
          </cell>
          <cell r="D746" t="str">
            <v>Math</v>
          </cell>
          <cell r="E746" t="str">
            <v>2104</v>
          </cell>
          <cell r="F746" t="str">
            <v>04</v>
          </cell>
          <cell r="G746">
            <v>5</v>
          </cell>
          <cell r="H746">
            <v>0</v>
          </cell>
          <cell r="I746">
            <v>1</v>
          </cell>
          <cell r="J746">
            <v>0</v>
          </cell>
          <cell r="K746">
            <v>0</v>
          </cell>
          <cell r="L746">
            <v>0.83333333333333304</v>
          </cell>
          <cell r="M746">
            <v>0</v>
          </cell>
          <cell r="N746">
            <v>0</v>
          </cell>
          <cell r="O746">
            <v>3.8461538461538498E-2</v>
          </cell>
          <cell r="P746">
            <v>3.8461538461538498E-2</v>
          </cell>
          <cell r="Q746">
            <v>0</v>
          </cell>
        </row>
        <row r="747">
          <cell r="B747" t="str">
            <v>2104_08_Math</v>
          </cell>
          <cell r="C747" t="str">
            <v>Florence 4</v>
          </cell>
          <cell r="D747" t="str">
            <v>Math</v>
          </cell>
          <cell r="E747" t="str">
            <v>2104</v>
          </cell>
          <cell r="F747" t="str">
            <v>08</v>
          </cell>
          <cell r="G747">
            <v>10</v>
          </cell>
          <cell r="H747">
            <v>1</v>
          </cell>
          <cell r="I747">
            <v>1</v>
          </cell>
          <cell r="J747">
            <v>0</v>
          </cell>
          <cell r="K747">
            <v>0</v>
          </cell>
          <cell r="L747">
            <v>0.91666666666666696</v>
          </cell>
          <cell r="M747">
            <v>0</v>
          </cell>
          <cell r="N747">
            <v>0</v>
          </cell>
          <cell r="O747">
            <v>3.125E-2</v>
          </cell>
          <cell r="P747">
            <v>3.125E-2</v>
          </cell>
          <cell r="Q747">
            <v>0</v>
          </cell>
        </row>
        <row r="748">
          <cell r="B748" t="str">
            <v>2104_HS_Math</v>
          </cell>
          <cell r="C748" t="str">
            <v>Florence 4</v>
          </cell>
          <cell r="D748" t="str">
            <v>Math</v>
          </cell>
          <cell r="E748" t="str">
            <v>2104</v>
          </cell>
          <cell r="F748" t="str">
            <v>HS</v>
          </cell>
          <cell r="G748">
            <v>5</v>
          </cell>
          <cell r="H748">
            <v>3</v>
          </cell>
          <cell r="I748">
            <v>5</v>
          </cell>
          <cell r="J748">
            <v>1</v>
          </cell>
          <cell r="K748">
            <v>2</v>
          </cell>
          <cell r="L748">
            <v>0.61538461538461497</v>
          </cell>
          <cell r="M748">
            <v>0.2</v>
          </cell>
          <cell r="N748">
            <v>0.66666666666666696</v>
          </cell>
          <cell r="O748">
            <v>0.1875</v>
          </cell>
          <cell r="P748">
            <v>-1.2500000000000001E-2</v>
          </cell>
          <cell r="Q748">
            <v>0.375</v>
          </cell>
        </row>
        <row r="749">
          <cell r="B749" t="str">
            <v>2104_04_ELA</v>
          </cell>
          <cell r="C749" t="str">
            <v>Florence 4</v>
          </cell>
          <cell r="D749" t="str">
            <v>ELA</v>
          </cell>
          <cell r="E749" t="str">
            <v>2104</v>
          </cell>
          <cell r="F749" t="str">
            <v>04</v>
          </cell>
          <cell r="G749">
            <v>6</v>
          </cell>
          <cell r="H749">
            <v>0</v>
          </cell>
          <cell r="I749">
            <v>0</v>
          </cell>
          <cell r="J749">
            <v>0</v>
          </cell>
          <cell r="K749">
            <v>0</v>
          </cell>
          <cell r="L749">
            <v>1</v>
          </cell>
          <cell r="M749">
            <v>0</v>
          </cell>
          <cell r="N749">
            <v>0</v>
          </cell>
          <cell r="O749">
            <v>0.113207547169811</v>
          </cell>
          <cell r="P749">
            <v>0.113207547169811</v>
          </cell>
          <cell r="Q749">
            <v>0</v>
          </cell>
        </row>
        <row r="750">
          <cell r="B750" t="str">
            <v>2104_08_ELA</v>
          </cell>
          <cell r="C750" t="str">
            <v>Florence 4</v>
          </cell>
          <cell r="D750" t="str">
            <v>ELA</v>
          </cell>
          <cell r="E750" t="str">
            <v>2104</v>
          </cell>
          <cell r="F750" t="str">
            <v>08</v>
          </cell>
          <cell r="G750">
            <v>10</v>
          </cell>
          <cell r="H750">
            <v>1</v>
          </cell>
          <cell r="I750">
            <v>1</v>
          </cell>
          <cell r="J750">
            <v>1</v>
          </cell>
          <cell r="K750">
            <v>0</v>
          </cell>
          <cell r="L750">
            <v>0.91666666666666696</v>
          </cell>
          <cell r="M750">
            <v>0.1</v>
          </cell>
          <cell r="N750">
            <v>0</v>
          </cell>
          <cell r="O750">
            <v>0.123076923076923</v>
          </cell>
          <cell r="P750">
            <v>2.3076923076923099E-2</v>
          </cell>
          <cell r="Q750">
            <v>9.0909090909090912E-2</v>
          </cell>
        </row>
        <row r="751">
          <cell r="B751" t="str">
            <v>2104_HS_ELA</v>
          </cell>
          <cell r="C751" t="str">
            <v>Florence 4</v>
          </cell>
          <cell r="D751" t="str">
            <v>ELA</v>
          </cell>
          <cell r="E751" t="str">
            <v>2104</v>
          </cell>
          <cell r="F751" t="str">
            <v>HS</v>
          </cell>
          <cell r="G751">
            <v>7</v>
          </cell>
          <cell r="H751">
            <v>0</v>
          </cell>
          <cell r="I751">
            <v>0</v>
          </cell>
          <cell r="J751">
            <v>1</v>
          </cell>
          <cell r="K751">
            <v>0</v>
          </cell>
          <cell r="L751">
            <v>1</v>
          </cell>
          <cell r="M751">
            <v>0.14285714285714299</v>
          </cell>
          <cell r="N751">
            <v>0</v>
          </cell>
          <cell r="O751">
            <v>0.29032258064516098</v>
          </cell>
          <cell r="P751">
            <v>0.14746543778801799</v>
          </cell>
          <cell r="Q751">
            <v>0.14285714285714285</v>
          </cell>
        </row>
        <row r="752">
          <cell r="B752" t="str">
            <v>2105_04_Math</v>
          </cell>
          <cell r="C752" t="str">
            <v>Florence 5</v>
          </cell>
          <cell r="D752" t="str">
            <v>Math</v>
          </cell>
          <cell r="E752" t="str">
            <v>2105</v>
          </cell>
          <cell r="F752" t="str">
            <v>04</v>
          </cell>
          <cell r="G752">
            <v>32</v>
          </cell>
          <cell r="H752">
            <v>5</v>
          </cell>
          <cell r="I752">
            <v>7</v>
          </cell>
          <cell r="J752">
            <v>3</v>
          </cell>
          <cell r="K752">
            <v>1</v>
          </cell>
          <cell r="L752">
            <v>0.84090909090909105</v>
          </cell>
          <cell r="M752">
            <v>9.375E-2</v>
          </cell>
          <cell r="N752">
            <v>0.2</v>
          </cell>
          <cell r="O752">
            <v>0.38043478260869601</v>
          </cell>
          <cell r="P752">
            <v>0.28668478260869601</v>
          </cell>
          <cell r="Q752">
            <v>0.10810810810810811</v>
          </cell>
        </row>
        <row r="753">
          <cell r="B753" t="str">
            <v>2105_08_Math</v>
          </cell>
          <cell r="C753" t="str">
            <v>Florence 5</v>
          </cell>
          <cell r="D753" t="str">
            <v>Math</v>
          </cell>
          <cell r="E753" t="str">
            <v>2105</v>
          </cell>
          <cell r="F753" t="str">
            <v>08</v>
          </cell>
          <cell r="G753">
            <v>19</v>
          </cell>
          <cell r="H753">
            <v>0</v>
          </cell>
          <cell r="I753">
            <v>2</v>
          </cell>
          <cell r="J753">
            <v>1</v>
          </cell>
          <cell r="K753">
            <v>0</v>
          </cell>
          <cell r="L753">
            <v>0.90476190476190499</v>
          </cell>
          <cell r="M753">
            <v>5.2631578947368397E-2</v>
          </cell>
          <cell r="N753">
            <v>0</v>
          </cell>
          <cell r="O753">
            <v>0.28421052631578902</v>
          </cell>
          <cell r="P753">
            <v>0.231578947368421</v>
          </cell>
          <cell r="Q753">
            <v>5.2631578947368418E-2</v>
          </cell>
        </row>
        <row r="754">
          <cell r="B754" t="str">
            <v>2105_HS_Math</v>
          </cell>
          <cell r="C754" t="str">
            <v>Florence 5</v>
          </cell>
          <cell r="D754" t="str">
            <v>Math</v>
          </cell>
          <cell r="E754" t="str">
            <v>2105</v>
          </cell>
          <cell r="F754" t="str">
            <v>HS</v>
          </cell>
          <cell r="G754">
            <v>8</v>
          </cell>
          <cell r="H754">
            <v>0</v>
          </cell>
          <cell r="I754">
            <v>0</v>
          </cell>
          <cell r="J754">
            <v>4</v>
          </cell>
          <cell r="K754">
            <v>0</v>
          </cell>
          <cell r="L754">
            <v>1</v>
          </cell>
          <cell r="M754">
            <v>0.5</v>
          </cell>
          <cell r="N754">
            <v>0</v>
          </cell>
          <cell r="O754">
            <v>0.68</v>
          </cell>
          <cell r="P754">
            <v>0.18</v>
          </cell>
          <cell r="Q754">
            <v>0.5</v>
          </cell>
        </row>
        <row r="755">
          <cell r="B755" t="str">
            <v>2105_04_ELA</v>
          </cell>
          <cell r="C755" t="str">
            <v>Florence 5</v>
          </cell>
          <cell r="D755" t="str">
            <v>ELA</v>
          </cell>
          <cell r="E755" t="str">
            <v>2105</v>
          </cell>
          <cell r="F755" t="str">
            <v>04</v>
          </cell>
          <cell r="G755">
            <v>32</v>
          </cell>
          <cell r="H755">
            <v>5</v>
          </cell>
          <cell r="I755">
            <v>7</v>
          </cell>
          <cell r="J755">
            <v>4</v>
          </cell>
          <cell r="K755">
            <v>3</v>
          </cell>
          <cell r="L755">
            <v>0.84090909090909105</v>
          </cell>
          <cell r="M755">
            <v>0.125</v>
          </cell>
          <cell r="N755">
            <v>0.6</v>
          </cell>
          <cell r="O755">
            <v>0.315217391304348</v>
          </cell>
          <cell r="P755">
            <v>0.190217391304348</v>
          </cell>
          <cell r="Q755">
            <v>0.1891891891891892</v>
          </cell>
        </row>
        <row r="756">
          <cell r="B756" t="str">
            <v>2105_08_ELA</v>
          </cell>
          <cell r="C756" t="str">
            <v>Florence 5</v>
          </cell>
          <cell r="D756" t="str">
            <v>ELA</v>
          </cell>
          <cell r="E756" t="str">
            <v>2105</v>
          </cell>
          <cell r="F756" t="str">
            <v>08</v>
          </cell>
          <cell r="G756">
            <v>19</v>
          </cell>
          <cell r="H756">
            <v>0</v>
          </cell>
          <cell r="I756">
            <v>2</v>
          </cell>
          <cell r="J756">
            <v>2</v>
          </cell>
          <cell r="K756">
            <v>0</v>
          </cell>
          <cell r="L756">
            <v>0.90476190476190499</v>
          </cell>
          <cell r="M756">
            <v>0.105263157894737</v>
          </cell>
          <cell r="N756">
            <v>0</v>
          </cell>
          <cell r="O756">
            <v>0.32258064516128998</v>
          </cell>
          <cell r="P756">
            <v>0.21731748726655301</v>
          </cell>
          <cell r="Q756">
            <v>0.10526315789473684</v>
          </cell>
        </row>
        <row r="757">
          <cell r="B757" t="str">
            <v>2105_HS_ELA</v>
          </cell>
          <cell r="C757" t="str">
            <v>Florence 5</v>
          </cell>
          <cell r="D757" t="str">
            <v>ELA</v>
          </cell>
          <cell r="E757" t="str">
            <v>2105</v>
          </cell>
          <cell r="F757" t="str">
            <v>HS</v>
          </cell>
          <cell r="G757">
            <v>10</v>
          </cell>
          <cell r="H757">
            <v>0</v>
          </cell>
          <cell r="I757">
            <v>1</v>
          </cell>
          <cell r="J757">
            <v>2</v>
          </cell>
          <cell r="K757">
            <v>0</v>
          </cell>
          <cell r="L757">
            <v>0.90909090909090895</v>
          </cell>
          <cell r="M757">
            <v>0.2</v>
          </cell>
          <cell r="N757">
            <v>0</v>
          </cell>
          <cell r="O757">
            <v>0.77333333333333298</v>
          </cell>
          <cell r="P757">
            <v>0.57333333333333303</v>
          </cell>
          <cell r="Q757">
            <v>0.2</v>
          </cell>
        </row>
        <row r="758">
          <cell r="B758" t="str">
            <v>2201_04_Math</v>
          </cell>
          <cell r="C758" t="str">
            <v>Georgetown</v>
          </cell>
          <cell r="D758" t="str">
            <v>Math</v>
          </cell>
          <cell r="E758" t="str">
            <v>2201</v>
          </cell>
          <cell r="F758" t="str">
            <v>04</v>
          </cell>
          <cell r="G758">
            <v>105</v>
          </cell>
          <cell r="H758">
            <v>5</v>
          </cell>
          <cell r="I758">
            <v>6</v>
          </cell>
          <cell r="J758">
            <v>11</v>
          </cell>
          <cell r="K758">
            <v>2</v>
          </cell>
          <cell r="L758">
            <v>0.94827586206896597</v>
          </cell>
          <cell r="M758">
            <v>0.104761904761905</v>
          </cell>
          <cell r="N758">
            <v>0.4</v>
          </cell>
          <cell r="O758">
            <v>0.29581993569131798</v>
          </cell>
          <cell r="P758">
            <v>0.19105803092941401</v>
          </cell>
          <cell r="Q758">
            <v>0.11818181818181818</v>
          </cell>
        </row>
        <row r="759">
          <cell r="B759" t="str">
            <v>2201_08_Math</v>
          </cell>
          <cell r="C759" t="str">
            <v>Georgetown</v>
          </cell>
          <cell r="D759" t="str">
            <v>Math</v>
          </cell>
          <cell r="E759" t="str">
            <v>2201</v>
          </cell>
          <cell r="F759" t="str">
            <v>08</v>
          </cell>
          <cell r="G759">
            <v>109</v>
          </cell>
          <cell r="H759">
            <v>13</v>
          </cell>
          <cell r="I759">
            <v>13</v>
          </cell>
          <cell r="J759">
            <v>4</v>
          </cell>
          <cell r="K759">
            <v>5</v>
          </cell>
          <cell r="L759">
            <v>0.90370370370370401</v>
          </cell>
          <cell r="M759">
            <v>3.6697247706422E-2</v>
          </cell>
          <cell r="N759">
            <v>0.38461538461538503</v>
          </cell>
          <cell r="O759">
            <v>0.16691505216095401</v>
          </cell>
          <cell r="P759">
            <v>0.13021780445453199</v>
          </cell>
          <cell r="Q759">
            <v>7.3770491803278687E-2</v>
          </cell>
        </row>
        <row r="760">
          <cell r="B760" t="str">
            <v>2201_HS_Math</v>
          </cell>
          <cell r="C760" t="str">
            <v>Georgetown</v>
          </cell>
          <cell r="D760" t="str">
            <v>Math</v>
          </cell>
          <cell r="E760" t="str">
            <v>2201</v>
          </cell>
          <cell r="F760" t="str">
            <v>HS</v>
          </cell>
          <cell r="G760">
            <v>120</v>
          </cell>
          <cell r="H760">
            <v>23</v>
          </cell>
          <cell r="I760">
            <v>28</v>
          </cell>
          <cell r="J760">
            <v>13</v>
          </cell>
          <cell r="K760">
            <v>10</v>
          </cell>
          <cell r="L760">
            <v>0.83625730994152003</v>
          </cell>
          <cell r="M760">
            <v>0.108333333333333</v>
          </cell>
          <cell r="N760">
            <v>0.434782608695652</v>
          </cell>
          <cell r="O760">
            <v>0.31670281995661598</v>
          </cell>
          <cell r="P760">
            <v>0.208369486623283</v>
          </cell>
          <cell r="Q760">
            <v>0.16083916083916083</v>
          </cell>
        </row>
        <row r="761">
          <cell r="B761" t="str">
            <v>2201_04_ELA</v>
          </cell>
          <cell r="C761" t="str">
            <v>Georgetown</v>
          </cell>
          <cell r="D761" t="str">
            <v>ELA</v>
          </cell>
          <cell r="E761" t="str">
            <v>2201</v>
          </cell>
          <cell r="F761" t="str">
            <v>04</v>
          </cell>
          <cell r="G761">
            <v>106</v>
          </cell>
          <cell r="H761">
            <v>5</v>
          </cell>
          <cell r="I761">
            <v>5</v>
          </cell>
          <cell r="J761">
            <v>7</v>
          </cell>
          <cell r="K761">
            <v>3</v>
          </cell>
          <cell r="L761">
            <v>0.95689655172413801</v>
          </cell>
          <cell r="M761">
            <v>6.6037735849056603E-2</v>
          </cell>
          <cell r="N761">
            <v>0.6</v>
          </cell>
          <cell r="O761">
            <v>0.30707395498392298</v>
          </cell>
          <cell r="P761">
            <v>0.241036219134866</v>
          </cell>
          <cell r="Q761">
            <v>9.0090090090090086E-2</v>
          </cell>
        </row>
        <row r="762">
          <cell r="B762" t="str">
            <v>2201_08_ELA</v>
          </cell>
          <cell r="C762" t="str">
            <v>Georgetown</v>
          </cell>
          <cell r="D762" t="str">
            <v>ELA</v>
          </cell>
          <cell r="E762" t="str">
            <v>2201</v>
          </cell>
          <cell r="F762" t="str">
            <v>08</v>
          </cell>
          <cell r="G762">
            <v>108</v>
          </cell>
          <cell r="H762">
            <v>12</v>
          </cell>
          <cell r="I762">
            <v>15</v>
          </cell>
          <cell r="J762">
            <v>8</v>
          </cell>
          <cell r="K762">
            <v>3</v>
          </cell>
          <cell r="L762">
            <v>0.88888888888888895</v>
          </cell>
          <cell r="M762">
            <v>7.4074074074074098E-2</v>
          </cell>
          <cell r="N762">
            <v>0.25</v>
          </cell>
          <cell r="O762">
            <v>0.314925373134328</v>
          </cell>
          <cell r="P762">
            <v>0.24085129906025399</v>
          </cell>
          <cell r="Q762">
            <v>9.166666666666666E-2</v>
          </cell>
        </row>
        <row r="763">
          <cell r="B763" t="str">
            <v>2201_HS_ELA</v>
          </cell>
          <cell r="C763" t="str">
            <v>Georgetown</v>
          </cell>
          <cell r="D763" t="str">
            <v>ELA</v>
          </cell>
          <cell r="E763" t="str">
            <v>2201</v>
          </cell>
          <cell r="F763" t="str">
            <v>HS</v>
          </cell>
          <cell r="G763">
            <v>101</v>
          </cell>
          <cell r="H763">
            <v>18</v>
          </cell>
          <cell r="I763">
            <v>4</v>
          </cell>
          <cell r="J763">
            <v>41</v>
          </cell>
          <cell r="K763">
            <v>5</v>
          </cell>
          <cell r="L763">
            <v>0.96747967479674801</v>
          </cell>
          <cell r="M763">
            <v>0.40594059405940602</v>
          </cell>
          <cell r="N763">
            <v>0.27777777777777801</v>
          </cell>
          <cell r="O763">
            <v>0.80542986425339402</v>
          </cell>
          <cell r="P763">
            <v>0.399489270193988</v>
          </cell>
          <cell r="Q763">
            <v>0.38655462184873951</v>
          </cell>
        </row>
        <row r="764">
          <cell r="B764" t="str">
            <v>2301_04_Math</v>
          </cell>
          <cell r="C764" t="str">
            <v>Greenville</v>
          </cell>
          <cell r="D764" t="str">
            <v>Math</v>
          </cell>
          <cell r="E764" t="str">
            <v>2301</v>
          </cell>
          <cell r="F764" t="str">
            <v>04</v>
          </cell>
          <cell r="G764">
            <v>982</v>
          </cell>
          <cell r="H764">
            <v>38</v>
          </cell>
          <cell r="I764">
            <v>67</v>
          </cell>
          <cell r="J764">
            <v>252</v>
          </cell>
          <cell r="K764">
            <v>16</v>
          </cell>
          <cell r="L764">
            <v>0.93836246550138003</v>
          </cell>
          <cell r="M764">
            <v>0.25661914460285101</v>
          </cell>
          <cell r="N764">
            <v>0.42105263157894701</v>
          </cell>
          <cell r="O764">
            <v>0.52195480433584396</v>
          </cell>
          <cell r="P764">
            <v>0.265335659732993</v>
          </cell>
          <cell r="Q764">
            <v>0.2627450980392157</v>
          </cell>
        </row>
        <row r="765">
          <cell r="B765" t="str">
            <v>2301_08_Math</v>
          </cell>
          <cell r="C765" t="str">
            <v>Greenville</v>
          </cell>
          <cell r="D765" t="str">
            <v>Math</v>
          </cell>
          <cell r="E765" t="str">
            <v>2301</v>
          </cell>
          <cell r="F765" t="str">
            <v>08</v>
          </cell>
          <cell r="G765">
            <v>824</v>
          </cell>
          <cell r="H765">
            <v>57</v>
          </cell>
          <cell r="I765">
            <v>95</v>
          </cell>
          <cell r="J765">
            <v>51</v>
          </cell>
          <cell r="K765">
            <v>16</v>
          </cell>
          <cell r="L765">
            <v>0.90266393442622905</v>
          </cell>
          <cell r="M765">
            <v>6.1893203883495097E-2</v>
          </cell>
          <cell r="N765">
            <v>0.28070175438596501</v>
          </cell>
          <cell r="O765">
            <v>0.34747545582047701</v>
          </cell>
          <cell r="P765">
            <v>0.285582251936982</v>
          </cell>
          <cell r="Q765">
            <v>7.6049943246311008E-2</v>
          </cell>
        </row>
        <row r="766">
          <cell r="B766" t="str">
            <v>2301_HS_Math</v>
          </cell>
          <cell r="C766" t="str">
            <v>Greenville</v>
          </cell>
          <cell r="D766" t="str">
            <v>Math</v>
          </cell>
          <cell r="E766" t="str">
            <v>2301</v>
          </cell>
          <cell r="F766" t="str">
            <v>HS</v>
          </cell>
          <cell r="G766">
            <v>751</v>
          </cell>
          <cell r="H766">
            <v>44</v>
          </cell>
          <cell r="I766">
            <v>143</v>
          </cell>
          <cell r="J766">
            <v>168</v>
          </cell>
          <cell r="K766">
            <v>14</v>
          </cell>
          <cell r="L766">
            <v>0.84754797441364604</v>
          </cell>
          <cell r="M766">
            <v>0.2237017310253</v>
          </cell>
          <cell r="N766">
            <v>0.31818181818181801</v>
          </cell>
          <cell r="O766">
            <v>0.53166986564299401</v>
          </cell>
          <cell r="P766">
            <v>0.30796813461769501</v>
          </cell>
          <cell r="Q766">
            <v>0.2289308176100629</v>
          </cell>
        </row>
        <row r="767">
          <cell r="B767" t="str">
            <v>2301_04_ELA</v>
          </cell>
          <cell r="C767" t="str">
            <v>Greenville</v>
          </cell>
          <cell r="D767" t="str">
            <v>ELA</v>
          </cell>
          <cell r="E767" t="str">
            <v>2301</v>
          </cell>
          <cell r="F767" t="str">
            <v>04</v>
          </cell>
          <cell r="G767">
            <v>983</v>
          </cell>
          <cell r="H767">
            <v>38</v>
          </cell>
          <cell r="I767">
            <v>65</v>
          </cell>
          <cell r="J767">
            <v>241</v>
          </cell>
          <cell r="K767">
            <v>17</v>
          </cell>
          <cell r="L767">
            <v>0.94014732965009196</v>
          </cell>
          <cell r="M767">
            <v>0.245167853509664</v>
          </cell>
          <cell r="N767">
            <v>0.44736842105263203</v>
          </cell>
          <cell r="O767">
            <v>0.55963302752293598</v>
          </cell>
          <cell r="P767">
            <v>0.31446517401327101</v>
          </cell>
          <cell r="Q767">
            <v>0.25269343780607245</v>
          </cell>
        </row>
        <row r="768">
          <cell r="B768" t="str">
            <v>2301_08_ELA</v>
          </cell>
          <cell r="C768" t="str">
            <v>Greenville</v>
          </cell>
          <cell r="D768" t="str">
            <v>ELA</v>
          </cell>
          <cell r="E768" t="str">
            <v>2301</v>
          </cell>
          <cell r="F768" t="str">
            <v>08</v>
          </cell>
          <cell r="G768">
            <v>821</v>
          </cell>
          <cell r="H768">
            <v>57</v>
          </cell>
          <cell r="I768">
            <v>96</v>
          </cell>
          <cell r="J768">
            <v>91</v>
          </cell>
          <cell r="K768">
            <v>14</v>
          </cell>
          <cell r="L768">
            <v>0.901437371663244</v>
          </cell>
          <cell r="M768">
            <v>0.110840438489647</v>
          </cell>
          <cell r="N768">
            <v>0.24561403508771901</v>
          </cell>
          <cell r="O768">
            <v>0.48352797629423</v>
          </cell>
          <cell r="P768">
            <v>0.37268753780458402</v>
          </cell>
          <cell r="Q768">
            <v>0.11958997722095673</v>
          </cell>
        </row>
        <row r="769">
          <cell r="B769" t="str">
            <v>2301_HS_ELA</v>
          </cell>
          <cell r="C769" t="str">
            <v>Greenville</v>
          </cell>
          <cell r="D769" t="str">
            <v>ELA</v>
          </cell>
          <cell r="E769" t="str">
            <v>2301</v>
          </cell>
          <cell r="F769" t="str">
            <v>HS</v>
          </cell>
          <cell r="G769">
            <v>691</v>
          </cell>
          <cell r="H769">
            <v>40</v>
          </cell>
          <cell r="I769">
            <v>76</v>
          </cell>
          <cell r="J769">
            <v>326</v>
          </cell>
          <cell r="K769">
            <v>12</v>
          </cell>
          <cell r="L769">
            <v>0.90582403965303604</v>
          </cell>
          <cell r="M769">
            <v>0.47178002894356003</v>
          </cell>
          <cell r="N769">
            <v>0.3</v>
          </cell>
          <cell r="O769">
            <v>0.85078333970194897</v>
          </cell>
          <cell r="P769">
            <v>0.379003310758389</v>
          </cell>
          <cell r="Q769">
            <v>0.46238030095759236</v>
          </cell>
        </row>
        <row r="770">
          <cell r="B770" t="str">
            <v>2450_04_Math</v>
          </cell>
          <cell r="C770" t="str">
            <v>Greenwood 50</v>
          </cell>
          <cell r="D770" t="str">
            <v>Math</v>
          </cell>
          <cell r="E770" t="str">
            <v>2450</v>
          </cell>
          <cell r="F770" t="str">
            <v>04</v>
          </cell>
          <cell r="G770">
            <v>64</v>
          </cell>
          <cell r="H770">
            <v>9</v>
          </cell>
          <cell r="I770">
            <v>4</v>
          </cell>
          <cell r="J770">
            <v>9</v>
          </cell>
          <cell r="K770">
            <v>4</v>
          </cell>
          <cell r="L770">
            <v>0.94805194805194803</v>
          </cell>
          <cell r="M770">
            <v>0.140625</v>
          </cell>
          <cell r="N770">
            <v>0.44444444444444398</v>
          </cell>
          <cell r="O770">
            <v>0.32471728594507299</v>
          </cell>
          <cell r="P770">
            <v>0.18409228594507299</v>
          </cell>
          <cell r="Q770">
            <v>0.17808219178082191</v>
          </cell>
        </row>
        <row r="771">
          <cell r="B771" t="str">
            <v>2450_08_Math</v>
          </cell>
          <cell r="C771" t="str">
            <v>Greenwood 50</v>
          </cell>
          <cell r="D771" t="str">
            <v>Math</v>
          </cell>
          <cell r="E771" t="str">
            <v>2450</v>
          </cell>
          <cell r="F771" t="str">
            <v>08</v>
          </cell>
          <cell r="G771">
            <v>63</v>
          </cell>
          <cell r="H771">
            <v>7</v>
          </cell>
          <cell r="I771">
            <v>4</v>
          </cell>
          <cell r="J771">
            <v>1</v>
          </cell>
          <cell r="K771">
            <v>3</v>
          </cell>
          <cell r="L771">
            <v>0.94594594594594605</v>
          </cell>
          <cell r="M771">
            <v>1.58730158730159E-2</v>
          </cell>
          <cell r="N771">
            <v>0.42857142857142899</v>
          </cell>
          <cell r="O771">
            <v>0.250696378830084</v>
          </cell>
          <cell r="P771">
            <v>0.23482336295706799</v>
          </cell>
          <cell r="Q771">
            <v>5.7142857142857141E-2</v>
          </cell>
        </row>
        <row r="772">
          <cell r="B772" t="str">
            <v>2450_HS_Math</v>
          </cell>
          <cell r="C772" t="str">
            <v>Greenwood 50</v>
          </cell>
          <cell r="D772" t="str">
            <v>Math</v>
          </cell>
          <cell r="E772" t="str">
            <v>2450</v>
          </cell>
          <cell r="F772" t="str">
            <v>HS</v>
          </cell>
          <cell r="G772">
            <v>39</v>
          </cell>
          <cell r="H772">
            <v>8</v>
          </cell>
          <cell r="I772">
            <v>3</v>
          </cell>
          <cell r="J772">
            <v>6</v>
          </cell>
          <cell r="K772">
            <v>2</v>
          </cell>
          <cell r="L772">
            <v>0.94</v>
          </cell>
          <cell r="M772">
            <v>0.15384615384615399</v>
          </cell>
          <cell r="N772">
            <v>0.25</v>
          </cell>
          <cell r="O772">
            <v>0.36828644501278801</v>
          </cell>
          <cell r="P772">
            <v>0.21444029116663399</v>
          </cell>
          <cell r="Q772">
            <v>0.1702127659574468</v>
          </cell>
        </row>
        <row r="773">
          <cell r="B773" t="str">
            <v>2450_04_ELA</v>
          </cell>
          <cell r="C773" t="str">
            <v>Greenwood 50</v>
          </cell>
          <cell r="D773" t="str">
            <v>ELA</v>
          </cell>
          <cell r="E773" t="str">
            <v>2450</v>
          </cell>
          <cell r="F773" t="str">
            <v>04</v>
          </cell>
          <cell r="G773">
            <v>64</v>
          </cell>
          <cell r="H773">
            <v>10</v>
          </cell>
          <cell r="I773">
            <v>3</v>
          </cell>
          <cell r="J773">
            <v>12</v>
          </cell>
          <cell r="K773">
            <v>5</v>
          </cell>
          <cell r="L773">
            <v>0.96103896103896103</v>
          </cell>
          <cell r="M773">
            <v>0.1875</v>
          </cell>
          <cell r="N773">
            <v>0.5</v>
          </cell>
          <cell r="O773">
            <v>0.36290322580645201</v>
          </cell>
          <cell r="P773">
            <v>0.17540322580645201</v>
          </cell>
          <cell r="Q773">
            <v>0.22972972972972974</v>
          </cell>
        </row>
        <row r="774">
          <cell r="B774" t="str">
            <v>2450_08_ELA</v>
          </cell>
          <cell r="C774" t="str">
            <v>Greenwood 50</v>
          </cell>
          <cell r="D774" t="str">
            <v>ELA</v>
          </cell>
          <cell r="E774" t="str">
            <v>2450</v>
          </cell>
          <cell r="F774" t="str">
            <v>08</v>
          </cell>
          <cell r="G774">
            <v>63</v>
          </cell>
          <cell r="H774">
            <v>7</v>
          </cell>
          <cell r="I774">
            <v>4</v>
          </cell>
          <cell r="J774">
            <v>1</v>
          </cell>
          <cell r="K774">
            <v>1</v>
          </cell>
          <cell r="L774">
            <v>0.94594594594594605</v>
          </cell>
          <cell r="M774">
            <v>1.58730158730159E-2</v>
          </cell>
          <cell r="N774">
            <v>0.14285714285714299</v>
          </cell>
          <cell r="O774">
            <v>0.34401114206128097</v>
          </cell>
          <cell r="P774">
            <v>0.32813812618826499</v>
          </cell>
          <cell r="Q774">
            <v>2.8571428571428571E-2</v>
          </cell>
        </row>
        <row r="775">
          <cell r="B775" t="str">
            <v>2450_HS_ELA</v>
          </cell>
          <cell r="C775" t="str">
            <v>Greenwood 50</v>
          </cell>
          <cell r="D775" t="str">
            <v>ELA</v>
          </cell>
          <cell r="E775" t="str">
            <v>2450</v>
          </cell>
          <cell r="F775" t="str">
            <v>HS</v>
          </cell>
          <cell r="G775">
            <v>56</v>
          </cell>
          <cell r="H775">
            <v>8</v>
          </cell>
          <cell r="I775">
            <v>4</v>
          </cell>
          <cell r="J775">
            <v>18</v>
          </cell>
          <cell r="K775">
            <v>3</v>
          </cell>
          <cell r="L775">
            <v>0.94117647058823495</v>
          </cell>
          <cell r="M775">
            <v>0.32142857142857101</v>
          </cell>
          <cell r="N775">
            <v>0.375</v>
          </cell>
          <cell r="O775">
            <v>0.756013745704467</v>
          </cell>
          <cell r="P775">
            <v>0.43458517427589599</v>
          </cell>
          <cell r="Q775">
            <v>0.328125</v>
          </cell>
        </row>
        <row r="776">
          <cell r="B776" t="str">
            <v>2451_04_Math</v>
          </cell>
          <cell r="C776" t="str">
            <v>Greenwood 51</v>
          </cell>
          <cell r="D776" t="str">
            <v>Math</v>
          </cell>
          <cell r="E776" t="str">
            <v>2451</v>
          </cell>
          <cell r="F776" t="str">
            <v>04</v>
          </cell>
          <cell r="G776">
            <v>10</v>
          </cell>
          <cell r="H776">
            <v>0</v>
          </cell>
          <cell r="I776">
            <v>2</v>
          </cell>
          <cell r="J776">
            <v>0</v>
          </cell>
          <cell r="K776">
            <v>0</v>
          </cell>
          <cell r="L776">
            <v>0.83333333333333304</v>
          </cell>
          <cell r="M776">
            <v>0</v>
          </cell>
          <cell r="N776">
            <v>0</v>
          </cell>
          <cell r="O776">
            <v>0.36065573770491799</v>
          </cell>
          <cell r="P776">
            <v>0.36065573770491799</v>
          </cell>
          <cell r="Q776">
            <v>0</v>
          </cell>
        </row>
        <row r="777">
          <cell r="B777" t="str">
            <v>2451_08_Math</v>
          </cell>
          <cell r="C777" t="str">
            <v>Greenwood 51</v>
          </cell>
          <cell r="D777" t="str">
            <v>Math</v>
          </cell>
          <cell r="E777" t="str">
            <v>2451</v>
          </cell>
          <cell r="F777" t="str">
            <v>08</v>
          </cell>
          <cell r="G777">
            <v>10</v>
          </cell>
          <cell r="H777">
            <v>2</v>
          </cell>
          <cell r="I777">
            <v>1</v>
          </cell>
          <cell r="J777">
            <v>0</v>
          </cell>
          <cell r="K777">
            <v>0</v>
          </cell>
          <cell r="L777">
            <v>0.92307692307692302</v>
          </cell>
          <cell r="M777">
            <v>0</v>
          </cell>
          <cell r="N777">
            <v>0</v>
          </cell>
          <cell r="O777">
            <v>0.17333333333333301</v>
          </cell>
          <cell r="P777">
            <v>0.17333333333333301</v>
          </cell>
          <cell r="Q777">
            <v>0</v>
          </cell>
        </row>
        <row r="778">
          <cell r="B778" t="str">
            <v>2451_HS_Math</v>
          </cell>
          <cell r="C778" t="str">
            <v>Greenwood 51</v>
          </cell>
          <cell r="D778" t="str">
            <v>Math</v>
          </cell>
          <cell r="E778" t="str">
            <v>2451</v>
          </cell>
          <cell r="F778" t="str">
            <v>HS</v>
          </cell>
          <cell r="G778">
            <v>7</v>
          </cell>
          <cell r="H778">
            <v>0</v>
          </cell>
          <cell r="I778">
            <v>3</v>
          </cell>
          <cell r="J778">
            <v>0</v>
          </cell>
          <cell r="K778">
            <v>0</v>
          </cell>
          <cell r="L778">
            <v>0.7</v>
          </cell>
          <cell r="M778">
            <v>0</v>
          </cell>
          <cell r="N778">
            <v>0</v>
          </cell>
          <cell r="O778">
            <v>8.1081081081081099E-2</v>
          </cell>
          <cell r="P778">
            <v>8.1081081081081099E-2</v>
          </cell>
          <cell r="Q778">
            <v>0</v>
          </cell>
        </row>
        <row r="779">
          <cell r="B779" t="str">
            <v>2451_04_ELA</v>
          </cell>
          <cell r="C779" t="str">
            <v>Greenwood 51</v>
          </cell>
          <cell r="D779" t="str">
            <v>ELA</v>
          </cell>
          <cell r="E779" t="str">
            <v>2451</v>
          </cell>
          <cell r="F779" t="str">
            <v>04</v>
          </cell>
          <cell r="G779">
            <v>9</v>
          </cell>
          <cell r="H779">
            <v>0</v>
          </cell>
          <cell r="I779">
            <v>3</v>
          </cell>
          <cell r="J779">
            <v>2</v>
          </cell>
          <cell r="K779">
            <v>0</v>
          </cell>
          <cell r="L779">
            <v>0.75</v>
          </cell>
          <cell r="M779">
            <v>0.22222222222222199</v>
          </cell>
          <cell r="N779">
            <v>0</v>
          </cell>
          <cell r="O779">
            <v>0.52542372881355903</v>
          </cell>
          <cell r="P779">
            <v>0.30320150659133699</v>
          </cell>
          <cell r="Q779">
            <v>0.22222222222222221</v>
          </cell>
        </row>
        <row r="780">
          <cell r="B780" t="str">
            <v>2451_08_ELA</v>
          </cell>
          <cell r="C780" t="str">
            <v>Greenwood 51</v>
          </cell>
          <cell r="D780" t="str">
            <v>ELA</v>
          </cell>
          <cell r="E780" t="str">
            <v>2451</v>
          </cell>
          <cell r="F780" t="str">
            <v>08</v>
          </cell>
          <cell r="G780">
            <v>10</v>
          </cell>
          <cell r="H780">
            <v>2</v>
          </cell>
          <cell r="I780">
            <v>1</v>
          </cell>
          <cell r="J780">
            <v>2</v>
          </cell>
          <cell r="K780">
            <v>1</v>
          </cell>
          <cell r="L780">
            <v>0.92307692307692302</v>
          </cell>
          <cell r="M780">
            <v>0.2</v>
          </cell>
          <cell r="N780">
            <v>0.5</v>
          </cell>
          <cell r="O780">
            <v>0.48684210526315802</v>
          </cell>
          <cell r="P780">
            <v>0.28684210526315801</v>
          </cell>
          <cell r="Q780">
            <v>0.25</v>
          </cell>
        </row>
        <row r="781">
          <cell r="B781" t="str">
            <v>2451_HS_ELA</v>
          </cell>
          <cell r="C781" t="str">
            <v>Greenwood 51</v>
          </cell>
          <cell r="D781" t="str">
            <v>ELA</v>
          </cell>
          <cell r="E781" t="str">
            <v>2451</v>
          </cell>
          <cell r="F781" t="str">
            <v>HS</v>
          </cell>
          <cell r="G781">
            <v>5</v>
          </cell>
          <cell r="H781">
            <v>0</v>
          </cell>
          <cell r="I781">
            <v>1</v>
          </cell>
          <cell r="J781">
            <v>1</v>
          </cell>
          <cell r="K781">
            <v>0</v>
          </cell>
          <cell r="L781">
            <v>0.83333333333333304</v>
          </cell>
          <cell r="M781">
            <v>0.2</v>
          </cell>
          <cell r="N781">
            <v>0</v>
          </cell>
          <cell r="O781">
            <v>0.78846153846153799</v>
          </cell>
          <cell r="P781">
            <v>0.58846153846153804</v>
          </cell>
          <cell r="Q781">
            <v>0.2</v>
          </cell>
        </row>
        <row r="782">
          <cell r="B782" t="str">
            <v>2452_04_Math</v>
          </cell>
          <cell r="C782" t="str">
            <v>Greenwood 52</v>
          </cell>
          <cell r="D782" t="str">
            <v>Math</v>
          </cell>
          <cell r="E782" t="str">
            <v>2452</v>
          </cell>
          <cell r="F782" t="str">
            <v>04</v>
          </cell>
          <cell r="G782">
            <v>17</v>
          </cell>
          <cell r="H782">
            <v>0</v>
          </cell>
          <cell r="I782">
            <v>0</v>
          </cell>
          <cell r="J782">
            <v>7</v>
          </cell>
          <cell r="K782">
            <v>0</v>
          </cell>
          <cell r="L782">
            <v>1</v>
          </cell>
          <cell r="M782">
            <v>0.41176470588235298</v>
          </cell>
          <cell r="N782">
            <v>0</v>
          </cell>
          <cell r="O782">
            <v>0.65833333333333299</v>
          </cell>
          <cell r="P782">
            <v>0.24656862745097999</v>
          </cell>
          <cell r="Q782">
            <v>0.41176470588235292</v>
          </cell>
        </row>
        <row r="783">
          <cell r="B783" t="str">
            <v>2452_08_Math</v>
          </cell>
          <cell r="C783" t="str">
            <v>Greenwood 52</v>
          </cell>
          <cell r="D783" t="str">
            <v>Math</v>
          </cell>
          <cell r="E783" t="str">
            <v>2452</v>
          </cell>
          <cell r="F783" t="str">
            <v>08</v>
          </cell>
          <cell r="G783">
            <v>15</v>
          </cell>
          <cell r="H783">
            <v>1</v>
          </cell>
          <cell r="I783">
            <v>0</v>
          </cell>
          <cell r="J783">
            <v>0</v>
          </cell>
          <cell r="K783">
            <v>1</v>
          </cell>
          <cell r="L783">
            <v>1</v>
          </cell>
          <cell r="M783">
            <v>0</v>
          </cell>
          <cell r="N783">
            <v>1</v>
          </cell>
          <cell r="O783">
            <v>0.41791044776119401</v>
          </cell>
          <cell r="P783">
            <v>0.41791044776119401</v>
          </cell>
          <cell r="Q783">
            <v>6.25E-2</v>
          </cell>
        </row>
        <row r="784">
          <cell r="B784" t="str">
            <v>2452_HS_Math</v>
          </cell>
          <cell r="C784" t="str">
            <v>Greenwood 52</v>
          </cell>
          <cell r="D784" t="str">
            <v>Math</v>
          </cell>
          <cell r="E784" t="str">
            <v>2452</v>
          </cell>
          <cell r="F784" t="str">
            <v>HS</v>
          </cell>
          <cell r="G784">
            <v>16</v>
          </cell>
          <cell r="H784">
            <v>0</v>
          </cell>
          <cell r="I784">
            <v>1</v>
          </cell>
          <cell r="J784">
            <v>3</v>
          </cell>
          <cell r="K784">
            <v>0</v>
          </cell>
          <cell r="L784">
            <v>0.94117647058823495</v>
          </cell>
          <cell r="M784">
            <v>0.1875</v>
          </cell>
          <cell r="N784">
            <v>0</v>
          </cell>
          <cell r="O784">
            <v>0.336842105263158</v>
          </cell>
          <cell r="P784">
            <v>0.149342105263158</v>
          </cell>
          <cell r="Q784">
            <v>0.1875</v>
          </cell>
        </row>
        <row r="785">
          <cell r="B785" t="str">
            <v>2452_04_ELA</v>
          </cell>
          <cell r="C785" t="str">
            <v>Greenwood 52</v>
          </cell>
          <cell r="D785" t="str">
            <v>ELA</v>
          </cell>
          <cell r="E785" t="str">
            <v>2452</v>
          </cell>
          <cell r="F785" t="str">
            <v>04</v>
          </cell>
          <cell r="G785">
            <v>17</v>
          </cell>
          <cell r="H785">
            <v>0</v>
          </cell>
          <cell r="I785">
            <v>0</v>
          </cell>
          <cell r="J785">
            <v>4</v>
          </cell>
          <cell r="K785">
            <v>0</v>
          </cell>
          <cell r="L785">
            <v>1</v>
          </cell>
          <cell r="M785">
            <v>0.23529411764705899</v>
          </cell>
          <cell r="N785">
            <v>0</v>
          </cell>
          <cell r="O785">
            <v>0.58333333333333304</v>
          </cell>
          <cell r="P785">
            <v>0.34803921568627499</v>
          </cell>
          <cell r="Q785">
            <v>0.23529411764705882</v>
          </cell>
        </row>
        <row r="786">
          <cell r="B786" t="str">
            <v>2452_08_ELA</v>
          </cell>
          <cell r="C786" t="str">
            <v>Greenwood 52</v>
          </cell>
          <cell r="D786" t="str">
            <v>ELA</v>
          </cell>
          <cell r="E786" t="str">
            <v>2452</v>
          </cell>
          <cell r="F786" t="str">
            <v>08</v>
          </cell>
          <cell r="G786">
            <v>15</v>
          </cell>
          <cell r="H786">
            <v>1</v>
          </cell>
          <cell r="I786">
            <v>0</v>
          </cell>
          <cell r="J786">
            <v>0</v>
          </cell>
          <cell r="K786">
            <v>1</v>
          </cell>
          <cell r="L786">
            <v>1</v>
          </cell>
          <cell r="M786">
            <v>0</v>
          </cell>
          <cell r="N786">
            <v>1</v>
          </cell>
          <cell r="O786">
            <v>0.47761194029850701</v>
          </cell>
          <cell r="P786">
            <v>0.47761194029850701</v>
          </cell>
          <cell r="Q786">
            <v>6.25E-2</v>
          </cell>
        </row>
        <row r="787">
          <cell r="B787" t="str">
            <v>2452_HS_ELA</v>
          </cell>
          <cell r="C787" t="str">
            <v>Greenwood 52</v>
          </cell>
          <cell r="D787" t="str">
            <v>ELA</v>
          </cell>
          <cell r="E787" t="str">
            <v>2452</v>
          </cell>
          <cell r="F787" t="str">
            <v>HS</v>
          </cell>
          <cell r="G787">
            <v>16</v>
          </cell>
          <cell r="H787">
            <v>0</v>
          </cell>
          <cell r="I787">
            <v>0</v>
          </cell>
          <cell r="J787">
            <v>10</v>
          </cell>
          <cell r="K787">
            <v>0</v>
          </cell>
          <cell r="L787">
            <v>1</v>
          </cell>
          <cell r="M787">
            <v>0.625</v>
          </cell>
          <cell r="N787">
            <v>0</v>
          </cell>
          <cell r="O787">
            <v>0.845528455284553</v>
          </cell>
          <cell r="P787">
            <v>0.220528455284553</v>
          </cell>
          <cell r="Q787">
            <v>0.625</v>
          </cell>
        </row>
        <row r="788">
          <cell r="B788" t="str">
            <v>2501_04_Math</v>
          </cell>
          <cell r="C788" t="str">
            <v>Hampton 1</v>
          </cell>
          <cell r="D788" t="str">
            <v>Math</v>
          </cell>
          <cell r="E788" t="str">
            <v>2501</v>
          </cell>
          <cell r="F788" t="str">
            <v>04</v>
          </cell>
          <cell r="G788">
            <v>15</v>
          </cell>
          <cell r="H788">
            <v>1</v>
          </cell>
          <cell r="I788">
            <v>1</v>
          </cell>
          <cell r="J788">
            <v>4</v>
          </cell>
          <cell r="K788">
            <v>0</v>
          </cell>
          <cell r="L788">
            <v>0.94117647058823495</v>
          </cell>
          <cell r="M788">
            <v>0.266666666666667</v>
          </cell>
          <cell r="N788">
            <v>0</v>
          </cell>
          <cell r="O788">
            <v>0.34782608695652201</v>
          </cell>
          <cell r="P788">
            <v>8.1159420289855094E-2</v>
          </cell>
          <cell r="Q788">
            <v>0.25</v>
          </cell>
        </row>
        <row r="789">
          <cell r="B789" t="str">
            <v>2501_08_Math</v>
          </cell>
          <cell r="C789" t="str">
            <v>Hampton 1</v>
          </cell>
          <cell r="D789" t="str">
            <v>Math</v>
          </cell>
          <cell r="E789" t="str">
            <v>2501</v>
          </cell>
          <cell r="F789" t="str">
            <v>08</v>
          </cell>
          <cell r="G789">
            <v>15</v>
          </cell>
          <cell r="H789">
            <v>4</v>
          </cell>
          <cell r="I789">
            <v>1</v>
          </cell>
          <cell r="J789">
            <v>0</v>
          </cell>
          <cell r="K789">
            <v>1</v>
          </cell>
          <cell r="L789">
            <v>0.95</v>
          </cell>
          <cell r="M789">
            <v>0</v>
          </cell>
          <cell r="N789">
            <v>0.25</v>
          </cell>
          <cell r="O789">
            <v>0.211382113821138</v>
          </cell>
          <cell r="P789">
            <v>0.211382113821138</v>
          </cell>
          <cell r="Q789">
            <v>5.2631578947368418E-2</v>
          </cell>
        </row>
        <row r="790">
          <cell r="B790" t="str">
            <v>2501_HS_Math</v>
          </cell>
          <cell r="C790" t="str">
            <v>Hampton 1</v>
          </cell>
          <cell r="D790" t="str">
            <v>Math</v>
          </cell>
          <cell r="E790" t="str">
            <v>2501</v>
          </cell>
          <cell r="F790" t="str">
            <v>HS</v>
          </cell>
          <cell r="G790">
            <v>6</v>
          </cell>
          <cell r="H790">
            <v>1</v>
          </cell>
          <cell r="I790">
            <v>1</v>
          </cell>
          <cell r="J790">
            <v>0</v>
          </cell>
          <cell r="K790">
            <v>1</v>
          </cell>
          <cell r="L790">
            <v>0.875</v>
          </cell>
          <cell r="M790">
            <v>0</v>
          </cell>
          <cell r="N790">
            <v>1</v>
          </cell>
          <cell r="O790">
            <v>0.23</v>
          </cell>
          <cell r="P790">
            <v>0.23</v>
          </cell>
          <cell r="Q790">
            <v>0.14285714285714285</v>
          </cell>
        </row>
        <row r="791">
          <cell r="B791" t="str">
            <v>2501_04_ELA</v>
          </cell>
          <cell r="C791" t="str">
            <v>Hampton 1</v>
          </cell>
          <cell r="D791" t="str">
            <v>ELA</v>
          </cell>
          <cell r="E791" t="str">
            <v>2501</v>
          </cell>
          <cell r="F791" t="str">
            <v>04</v>
          </cell>
          <cell r="G791">
            <v>16</v>
          </cell>
          <cell r="H791">
            <v>1</v>
          </cell>
          <cell r="I791">
            <v>0</v>
          </cell>
          <cell r="J791">
            <v>2</v>
          </cell>
          <cell r="K791">
            <v>1</v>
          </cell>
          <cell r="L791">
            <v>1</v>
          </cell>
          <cell r="M791">
            <v>0.125</v>
          </cell>
          <cell r="N791">
            <v>1</v>
          </cell>
          <cell r="O791">
            <v>0.38405797101449302</v>
          </cell>
          <cell r="P791">
            <v>0.25905797101449302</v>
          </cell>
          <cell r="Q791">
            <v>0.17647058823529413</v>
          </cell>
        </row>
        <row r="792">
          <cell r="B792" t="str">
            <v>2501_08_ELA</v>
          </cell>
          <cell r="C792" t="str">
            <v>Hampton 1</v>
          </cell>
          <cell r="D792" t="str">
            <v>ELA</v>
          </cell>
          <cell r="E792" t="str">
            <v>2501</v>
          </cell>
          <cell r="F792" t="str">
            <v>08</v>
          </cell>
          <cell r="G792">
            <v>14</v>
          </cell>
          <cell r="H792">
            <v>4</v>
          </cell>
          <cell r="I792">
            <v>2</v>
          </cell>
          <cell r="J792">
            <v>0</v>
          </cell>
          <cell r="K792">
            <v>0</v>
          </cell>
          <cell r="L792">
            <v>0.9</v>
          </cell>
          <cell r="M792">
            <v>0</v>
          </cell>
          <cell r="N792">
            <v>0</v>
          </cell>
          <cell r="O792">
            <v>0.3</v>
          </cell>
          <cell r="P792">
            <v>0.3</v>
          </cell>
          <cell r="Q792">
            <v>0</v>
          </cell>
        </row>
        <row r="793">
          <cell r="B793" t="str">
            <v>2501_HS_ELA</v>
          </cell>
          <cell r="C793" t="str">
            <v>Hampton 1</v>
          </cell>
          <cell r="D793" t="str">
            <v>ELA</v>
          </cell>
          <cell r="E793" t="str">
            <v>2501</v>
          </cell>
          <cell r="F793" t="str">
            <v>HS</v>
          </cell>
          <cell r="G793">
            <v>7</v>
          </cell>
          <cell r="H793">
            <v>2</v>
          </cell>
          <cell r="I793">
            <v>2</v>
          </cell>
          <cell r="J793">
            <v>0</v>
          </cell>
          <cell r="K793">
            <v>1</v>
          </cell>
          <cell r="L793">
            <v>0.81818181818181801</v>
          </cell>
          <cell r="M793">
            <v>0</v>
          </cell>
          <cell r="N793">
            <v>0.5</v>
          </cell>
          <cell r="O793">
            <v>0.71428571428571397</v>
          </cell>
          <cell r="P793">
            <v>0.71428571428571397</v>
          </cell>
          <cell r="Q793">
            <v>0.1111111111111111</v>
          </cell>
        </row>
        <row r="794">
          <cell r="B794" t="str">
            <v>2502_04_Math</v>
          </cell>
          <cell r="C794" t="str">
            <v>Hampton 2</v>
          </cell>
          <cell r="D794" t="str">
            <v>Math</v>
          </cell>
          <cell r="E794" t="str">
            <v>2502</v>
          </cell>
          <cell r="F794" t="str">
            <v>04</v>
          </cell>
          <cell r="G794">
            <v>3</v>
          </cell>
          <cell r="H794">
            <v>0</v>
          </cell>
          <cell r="I794">
            <v>0</v>
          </cell>
          <cell r="J794">
            <v>0</v>
          </cell>
          <cell r="K794">
            <v>0</v>
          </cell>
          <cell r="L794">
            <v>1</v>
          </cell>
          <cell r="M794">
            <v>0</v>
          </cell>
          <cell r="N794">
            <v>0</v>
          </cell>
          <cell r="O794">
            <v>0.119047619047619</v>
          </cell>
          <cell r="P794">
            <v>0.119047619047619</v>
          </cell>
          <cell r="Q794">
            <v>0</v>
          </cell>
        </row>
        <row r="795">
          <cell r="B795" t="str">
            <v>2502_08_Math</v>
          </cell>
          <cell r="C795" t="str">
            <v>Hampton 2</v>
          </cell>
          <cell r="D795" t="str">
            <v>Math</v>
          </cell>
          <cell r="E795" t="str">
            <v>2502</v>
          </cell>
          <cell r="F795" t="str">
            <v>08</v>
          </cell>
          <cell r="G795">
            <v>6</v>
          </cell>
          <cell r="H795">
            <v>0</v>
          </cell>
          <cell r="I795">
            <v>0</v>
          </cell>
          <cell r="J795">
            <v>0</v>
          </cell>
          <cell r="K795">
            <v>0</v>
          </cell>
          <cell r="L795">
            <v>1</v>
          </cell>
          <cell r="M795">
            <v>0</v>
          </cell>
          <cell r="N795">
            <v>0</v>
          </cell>
          <cell r="O795">
            <v>0.17857142857142899</v>
          </cell>
          <cell r="P795">
            <v>0.17857142857142899</v>
          </cell>
          <cell r="Q795">
            <v>0</v>
          </cell>
        </row>
        <row r="796">
          <cell r="B796" t="str">
            <v>2502_HS_Math</v>
          </cell>
          <cell r="C796" t="str">
            <v>Hampton 2</v>
          </cell>
          <cell r="D796" t="str">
            <v>Math</v>
          </cell>
          <cell r="E796" t="str">
            <v>2502</v>
          </cell>
          <cell r="F796" t="str">
            <v>HS</v>
          </cell>
          <cell r="G796">
            <v>4</v>
          </cell>
          <cell r="H796">
            <v>0</v>
          </cell>
          <cell r="I796">
            <v>2</v>
          </cell>
          <cell r="J796">
            <v>0</v>
          </cell>
          <cell r="K796">
            <v>0</v>
          </cell>
          <cell r="L796">
            <v>0.66666666666666696</v>
          </cell>
          <cell r="M796">
            <v>0</v>
          </cell>
          <cell r="N796">
            <v>0</v>
          </cell>
          <cell r="O796">
            <v>0.5</v>
          </cell>
          <cell r="P796">
            <v>0.5</v>
          </cell>
          <cell r="Q796">
            <v>0</v>
          </cell>
        </row>
        <row r="797">
          <cell r="B797" t="str">
            <v>2502_04_ELA</v>
          </cell>
          <cell r="C797" t="str">
            <v>Hampton 2</v>
          </cell>
          <cell r="D797" t="str">
            <v>ELA</v>
          </cell>
          <cell r="E797" t="str">
            <v>2502</v>
          </cell>
          <cell r="F797" t="str">
            <v>04</v>
          </cell>
          <cell r="G797">
            <v>3</v>
          </cell>
          <cell r="H797">
            <v>0</v>
          </cell>
          <cell r="I797">
            <v>0</v>
          </cell>
          <cell r="J797">
            <v>0</v>
          </cell>
          <cell r="K797">
            <v>0</v>
          </cell>
          <cell r="L797">
            <v>1</v>
          </cell>
          <cell r="M797">
            <v>0</v>
          </cell>
          <cell r="N797">
            <v>0</v>
          </cell>
          <cell r="O797">
            <v>0.16666666666666699</v>
          </cell>
          <cell r="P797">
            <v>0.16666666666666699</v>
          </cell>
          <cell r="Q797">
            <v>0</v>
          </cell>
        </row>
        <row r="798">
          <cell r="B798" t="str">
            <v>2502_08_ELA</v>
          </cell>
          <cell r="C798" t="str">
            <v>Hampton 2</v>
          </cell>
          <cell r="D798" t="str">
            <v>ELA</v>
          </cell>
          <cell r="E798" t="str">
            <v>2502</v>
          </cell>
          <cell r="F798" t="str">
            <v>08</v>
          </cell>
          <cell r="G798">
            <v>6</v>
          </cell>
          <cell r="H798">
            <v>0</v>
          </cell>
          <cell r="I798">
            <v>0</v>
          </cell>
          <cell r="J798">
            <v>0</v>
          </cell>
          <cell r="K798">
            <v>0</v>
          </cell>
          <cell r="L798">
            <v>1</v>
          </cell>
          <cell r="M798">
            <v>0</v>
          </cell>
          <cell r="N798">
            <v>0</v>
          </cell>
          <cell r="O798">
            <v>0.375</v>
          </cell>
          <cell r="P798">
            <v>0.375</v>
          </cell>
          <cell r="Q798">
            <v>0</v>
          </cell>
        </row>
        <row r="799">
          <cell r="B799" t="str">
            <v>2502_HS_ELA</v>
          </cell>
          <cell r="C799" t="str">
            <v>Hampton 2</v>
          </cell>
          <cell r="D799" t="str">
            <v>ELA</v>
          </cell>
          <cell r="E799" t="str">
            <v>2502</v>
          </cell>
          <cell r="F799" t="str">
            <v>HS</v>
          </cell>
          <cell r="G799">
            <v>2</v>
          </cell>
          <cell r="H799">
            <v>0</v>
          </cell>
          <cell r="I799">
            <v>3</v>
          </cell>
          <cell r="J799">
            <v>1</v>
          </cell>
          <cell r="K799">
            <v>0</v>
          </cell>
          <cell r="L799">
            <v>0.4</v>
          </cell>
          <cell r="M799">
            <v>0.5</v>
          </cell>
          <cell r="N799">
            <v>0</v>
          </cell>
          <cell r="O799">
            <v>0.93333333333333302</v>
          </cell>
          <cell r="P799">
            <v>0.43333333333333302</v>
          </cell>
          <cell r="Q799">
            <v>0.5</v>
          </cell>
        </row>
        <row r="800">
          <cell r="B800" t="str">
            <v>2601_04_Math</v>
          </cell>
          <cell r="C800" t="str">
            <v>Horry</v>
          </cell>
          <cell r="D800" t="str">
            <v>Math</v>
          </cell>
          <cell r="E800" t="str">
            <v>2601</v>
          </cell>
          <cell r="F800" t="str">
            <v>04</v>
          </cell>
          <cell r="G800">
            <v>529</v>
          </cell>
          <cell r="H800">
            <v>27</v>
          </cell>
          <cell r="I800">
            <v>47</v>
          </cell>
          <cell r="J800">
            <v>101</v>
          </cell>
          <cell r="K800">
            <v>12</v>
          </cell>
          <cell r="L800">
            <v>0.92205638474295204</v>
          </cell>
          <cell r="M800">
            <v>0.190926275992439</v>
          </cell>
          <cell r="N800">
            <v>0.44444444444444398</v>
          </cell>
          <cell r="O800">
            <v>0.48873653281097001</v>
          </cell>
          <cell r="P800">
            <v>0.29781025681853102</v>
          </cell>
          <cell r="Q800">
            <v>0.20323741007194246</v>
          </cell>
        </row>
        <row r="801">
          <cell r="B801" t="str">
            <v>2601_08_Math</v>
          </cell>
          <cell r="C801" t="str">
            <v>Horry</v>
          </cell>
          <cell r="D801" t="str">
            <v>Math</v>
          </cell>
          <cell r="E801" t="str">
            <v>2601</v>
          </cell>
          <cell r="F801" t="str">
            <v>08</v>
          </cell>
          <cell r="G801">
            <v>420</v>
          </cell>
          <cell r="H801">
            <v>32</v>
          </cell>
          <cell r="I801">
            <v>113</v>
          </cell>
          <cell r="J801">
            <v>35</v>
          </cell>
          <cell r="K801">
            <v>13</v>
          </cell>
          <cell r="L801">
            <v>0.8</v>
          </cell>
          <cell r="M801">
            <v>8.3333333333333301E-2</v>
          </cell>
          <cell r="N801">
            <v>0.40625</v>
          </cell>
          <cell r="O801">
            <v>0.368642695173307</v>
          </cell>
          <cell r="P801">
            <v>0.28530936183997402</v>
          </cell>
          <cell r="Q801">
            <v>0.10619469026548672</v>
          </cell>
        </row>
        <row r="802">
          <cell r="B802" t="str">
            <v>2601_HS_Math</v>
          </cell>
          <cell r="C802" t="str">
            <v>Horry</v>
          </cell>
          <cell r="D802" t="str">
            <v>Math</v>
          </cell>
          <cell r="E802" t="str">
            <v>2601</v>
          </cell>
          <cell r="F802" t="str">
            <v>HS</v>
          </cell>
          <cell r="G802">
            <v>338</v>
          </cell>
          <cell r="H802">
            <v>21</v>
          </cell>
          <cell r="I802">
            <v>172</v>
          </cell>
          <cell r="J802">
            <v>124</v>
          </cell>
          <cell r="K802">
            <v>11</v>
          </cell>
          <cell r="L802">
            <v>0.67608286252354</v>
          </cell>
          <cell r="M802">
            <v>0.366863905325444</v>
          </cell>
          <cell r="N802">
            <v>0.52380952380952395</v>
          </cell>
          <cell r="O802">
            <v>0.60799555802331995</v>
          </cell>
          <cell r="P802">
            <v>0.24113165269787701</v>
          </cell>
          <cell r="Q802">
            <v>0.37604456824512533</v>
          </cell>
        </row>
        <row r="803">
          <cell r="B803" t="str">
            <v>2601_04_ELA</v>
          </cell>
          <cell r="C803" t="str">
            <v>Horry</v>
          </cell>
          <cell r="D803" t="str">
            <v>ELA</v>
          </cell>
          <cell r="E803" t="str">
            <v>2601</v>
          </cell>
          <cell r="F803" t="str">
            <v>04</v>
          </cell>
          <cell r="G803">
            <v>533</v>
          </cell>
          <cell r="H803">
            <v>28</v>
          </cell>
          <cell r="I803">
            <v>41</v>
          </cell>
          <cell r="J803">
            <v>100</v>
          </cell>
          <cell r="K803">
            <v>20</v>
          </cell>
          <cell r="L803">
            <v>0.93189368770764103</v>
          </cell>
          <cell r="M803">
            <v>0.18761726078799201</v>
          </cell>
          <cell r="N803">
            <v>0.71428571428571397</v>
          </cell>
          <cell r="O803">
            <v>0.5126953125</v>
          </cell>
          <cell r="P803">
            <v>0.32507805171200799</v>
          </cell>
          <cell r="Q803">
            <v>0.21390374331550802</v>
          </cell>
        </row>
        <row r="804">
          <cell r="B804" t="str">
            <v>2601_08_ELA</v>
          </cell>
          <cell r="C804" t="str">
            <v>Horry</v>
          </cell>
          <cell r="D804" t="str">
            <v>ELA</v>
          </cell>
          <cell r="E804" t="str">
            <v>2601</v>
          </cell>
          <cell r="F804" t="str">
            <v>08</v>
          </cell>
          <cell r="G804">
            <v>423</v>
          </cell>
          <cell r="H804">
            <v>32</v>
          </cell>
          <cell r="I804">
            <v>110</v>
          </cell>
          <cell r="J804">
            <v>37</v>
          </cell>
          <cell r="K804">
            <v>13</v>
          </cell>
          <cell r="L804">
            <v>0.80530973451327403</v>
          </cell>
          <cell r="M804">
            <v>8.7470449172576806E-2</v>
          </cell>
          <cell r="N804">
            <v>0.40625</v>
          </cell>
          <cell r="O804">
            <v>0.45270270270270302</v>
          </cell>
          <cell r="P804">
            <v>0.36523225353012601</v>
          </cell>
          <cell r="Q804">
            <v>0.10989010989010989</v>
          </cell>
        </row>
        <row r="805">
          <cell r="B805" t="str">
            <v>2601_HS_ELA</v>
          </cell>
          <cell r="C805" t="str">
            <v>Horry</v>
          </cell>
          <cell r="D805" t="str">
            <v>ELA</v>
          </cell>
          <cell r="E805" t="str">
            <v>2601</v>
          </cell>
          <cell r="F805" t="str">
            <v>HS</v>
          </cell>
          <cell r="G805">
            <v>354</v>
          </cell>
          <cell r="H805">
            <v>42</v>
          </cell>
          <cell r="I805">
            <v>57</v>
          </cell>
          <cell r="J805">
            <v>167</v>
          </cell>
          <cell r="K805">
            <v>24</v>
          </cell>
          <cell r="L805">
            <v>0.87417218543046404</v>
          </cell>
          <cell r="M805">
            <v>0.47175141242937901</v>
          </cell>
          <cell r="N805">
            <v>0.57142857142857095</v>
          </cell>
          <cell r="O805">
            <v>0.86624203821656098</v>
          </cell>
          <cell r="P805">
            <v>0.39449062578718203</v>
          </cell>
          <cell r="Q805">
            <v>0.48232323232323232</v>
          </cell>
        </row>
        <row r="806">
          <cell r="B806" t="str">
            <v>2701_04_Math</v>
          </cell>
          <cell r="C806" t="str">
            <v>Jasper</v>
          </cell>
          <cell r="D806" t="str">
            <v>Math</v>
          </cell>
          <cell r="E806" t="str">
            <v>2701</v>
          </cell>
          <cell r="F806" t="str">
            <v>04</v>
          </cell>
          <cell r="G806">
            <v>18</v>
          </cell>
          <cell r="H806">
            <v>3</v>
          </cell>
          <cell r="I806">
            <v>0</v>
          </cell>
          <cell r="J806">
            <v>0</v>
          </cell>
          <cell r="K806">
            <v>2</v>
          </cell>
          <cell r="L806">
            <v>1</v>
          </cell>
          <cell r="M806">
            <v>0</v>
          </cell>
          <cell r="N806">
            <v>0.66666666666666696</v>
          </cell>
          <cell r="O806">
            <v>9.7222222222222196E-2</v>
          </cell>
          <cell r="P806">
            <v>9.7222222222222196E-2</v>
          </cell>
          <cell r="Q806">
            <v>9.5238095238095233E-2</v>
          </cell>
        </row>
        <row r="807">
          <cell r="B807" t="str">
            <v>2701_08_Math</v>
          </cell>
          <cell r="C807" t="str">
            <v>Jasper</v>
          </cell>
          <cell r="D807" t="str">
            <v>Math</v>
          </cell>
          <cell r="E807" t="str">
            <v>2701</v>
          </cell>
          <cell r="F807" t="str">
            <v>08</v>
          </cell>
          <cell r="G807">
            <v>17</v>
          </cell>
          <cell r="H807">
            <v>2</v>
          </cell>
          <cell r="I807">
            <v>2</v>
          </cell>
          <cell r="J807">
            <v>0</v>
          </cell>
          <cell r="K807">
            <v>1</v>
          </cell>
          <cell r="L807">
            <v>0.90476190476190499</v>
          </cell>
          <cell r="M807">
            <v>0</v>
          </cell>
          <cell r="N807">
            <v>0.5</v>
          </cell>
          <cell r="O807">
            <v>1.3698630136986301E-2</v>
          </cell>
          <cell r="P807">
            <v>1.3698630136986301E-2</v>
          </cell>
          <cell r="Q807">
            <v>5.2631578947368418E-2</v>
          </cell>
        </row>
        <row r="808">
          <cell r="B808" t="str">
            <v>2701_HS_Math</v>
          </cell>
          <cell r="C808" t="str">
            <v>Jasper</v>
          </cell>
          <cell r="D808" t="str">
            <v>Math</v>
          </cell>
          <cell r="E808" t="str">
            <v>2701</v>
          </cell>
          <cell r="F808" t="str">
            <v>HS</v>
          </cell>
          <cell r="G808">
            <v>9</v>
          </cell>
          <cell r="H808">
            <v>1</v>
          </cell>
          <cell r="I808">
            <v>1</v>
          </cell>
          <cell r="J808">
            <v>0</v>
          </cell>
          <cell r="K808">
            <v>0</v>
          </cell>
          <cell r="L808">
            <v>0.90909090909090895</v>
          </cell>
          <cell r="M808">
            <v>0</v>
          </cell>
          <cell r="N808">
            <v>0</v>
          </cell>
          <cell r="O808">
            <v>0.16574585635359099</v>
          </cell>
          <cell r="P808">
            <v>0.16574585635359099</v>
          </cell>
          <cell r="Q808">
            <v>0</v>
          </cell>
        </row>
        <row r="809">
          <cell r="B809" t="str">
            <v>2701_04_ELA</v>
          </cell>
          <cell r="C809" t="str">
            <v>Jasper</v>
          </cell>
          <cell r="D809" t="str">
            <v>ELA</v>
          </cell>
          <cell r="E809" t="str">
            <v>2701</v>
          </cell>
          <cell r="F809" t="str">
            <v>04</v>
          </cell>
          <cell r="G809">
            <v>18</v>
          </cell>
          <cell r="H809">
            <v>3</v>
          </cell>
          <cell r="I809">
            <v>0</v>
          </cell>
          <cell r="J809">
            <v>0</v>
          </cell>
          <cell r="K809">
            <v>2</v>
          </cell>
          <cell r="L809">
            <v>1</v>
          </cell>
          <cell r="M809">
            <v>0</v>
          </cell>
          <cell r="N809">
            <v>0.66666666666666696</v>
          </cell>
          <cell r="O809">
            <v>0.17289719626168201</v>
          </cell>
          <cell r="P809">
            <v>0.17289719626168201</v>
          </cell>
          <cell r="Q809">
            <v>9.5238095238095233E-2</v>
          </cell>
        </row>
        <row r="810">
          <cell r="B810" t="str">
            <v>2701_08_ELA</v>
          </cell>
          <cell r="C810" t="str">
            <v>Jasper</v>
          </cell>
          <cell r="D810" t="str">
            <v>ELA</v>
          </cell>
          <cell r="E810" t="str">
            <v>2701</v>
          </cell>
          <cell r="F810" t="str">
            <v>08</v>
          </cell>
          <cell r="G810">
            <v>16</v>
          </cell>
          <cell r="H810">
            <v>2</v>
          </cell>
          <cell r="I810">
            <v>3</v>
          </cell>
          <cell r="J810">
            <v>0</v>
          </cell>
          <cell r="K810">
            <v>1</v>
          </cell>
          <cell r="L810">
            <v>0.85714285714285698</v>
          </cell>
          <cell r="M810">
            <v>0</v>
          </cell>
          <cell r="N810">
            <v>0.5</v>
          </cell>
          <cell r="O810">
            <v>0.15172413793103401</v>
          </cell>
          <cell r="P810">
            <v>0.15172413793103401</v>
          </cell>
          <cell r="Q810">
            <v>5.5555555555555552E-2</v>
          </cell>
        </row>
        <row r="811">
          <cell r="B811" t="str">
            <v>2701_HS_ELA</v>
          </cell>
          <cell r="C811" t="str">
            <v>Jasper</v>
          </cell>
          <cell r="D811" t="str">
            <v>ELA</v>
          </cell>
          <cell r="E811" t="str">
            <v>2701</v>
          </cell>
          <cell r="F811" t="str">
            <v>HS</v>
          </cell>
          <cell r="G811">
            <v>7</v>
          </cell>
          <cell r="H811">
            <v>1</v>
          </cell>
          <cell r="I811">
            <v>1</v>
          </cell>
          <cell r="J811">
            <v>4</v>
          </cell>
          <cell r="K811">
            <v>0</v>
          </cell>
          <cell r="L811">
            <v>0.88888888888888895</v>
          </cell>
          <cell r="M811">
            <v>0.57142857142857095</v>
          </cell>
          <cell r="N811">
            <v>0</v>
          </cell>
          <cell r="O811">
            <v>0.59537572254335303</v>
          </cell>
          <cell r="P811">
            <v>2.3947151114781198E-2</v>
          </cell>
          <cell r="Q811">
            <v>0.5</v>
          </cell>
        </row>
        <row r="812">
          <cell r="B812" t="str">
            <v>2801_04_Math</v>
          </cell>
          <cell r="C812" t="str">
            <v>Kershaw</v>
          </cell>
          <cell r="D812" t="str">
            <v>Math</v>
          </cell>
          <cell r="E812" t="str">
            <v>2801</v>
          </cell>
          <cell r="F812" t="str">
            <v>04</v>
          </cell>
          <cell r="G812">
            <v>108</v>
          </cell>
          <cell r="H812">
            <v>11</v>
          </cell>
          <cell r="I812">
            <v>14</v>
          </cell>
          <cell r="J812">
            <v>15</v>
          </cell>
          <cell r="K812">
            <v>4</v>
          </cell>
          <cell r="L812">
            <v>0.89473684210526305</v>
          </cell>
          <cell r="M812">
            <v>0.13888888888888901</v>
          </cell>
          <cell r="N812">
            <v>0.36363636363636398</v>
          </cell>
          <cell r="O812">
            <v>0.43388429752066099</v>
          </cell>
          <cell r="P812">
            <v>0.29499540863177198</v>
          </cell>
          <cell r="Q812">
            <v>0.15966386554621848</v>
          </cell>
        </row>
        <row r="813">
          <cell r="B813" t="str">
            <v>2801_08_Math</v>
          </cell>
          <cell r="C813" t="str">
            <v>Kershaw</v>
          </cell>
          <cell r="D813" t="str">
            <v>Math</v>
          </cell>
          <cell r="E813" t="str">
            <v>2801</v>
          </cell>
          <cell r="F813" t="str">
            <v>08</v>
          </cell>
          <cell r="G813">
            <v>93</v>
          </cell>
          <cell r="H813">
            <v>6</v>
          </cell>
          <cell r="I813">
            <v>15</v>
          </cell>
          <cell r="J813">
            <v>4</v>
          </cell>
          <cell r="K813">
            <v>1</v>
          </cell>
          <cell r="L813">
            <v>0.86842105263157898</v>
          </cell>
          <cell r="M813">
            <v>4.3010752688171998E-2</v>
          </cell>
          <cell r="N813">
            <v>0.16666666666666699</v>
          </cell>
          <cell r="O813">
            <v>0.30862697448359699</v>
          </cell>
          <cell r="P813">
            <v>0.26561622179542499</v>
          </cell>
          <cell r="Q813">
            <v>5.0505050505050504E-2</v>
          </cell>
        </row>
        <row r="814">
          <cell r="B814" t="str">
            <v>2801_HS_Math</v>
          </cell>
          <cell r="C814" t="str">
            <v>Kershaw</v>
          </cell>
          <cell r="D814" t="str">
            <v>Math</v>
          </cell>
          <cell r="E814" t="str">
            <v>2801</v>
          </cell>
          <cell r="F814" t="str">
            <v>HS</v>
          </cell>
          <cell r="G814">
            <v>89</v>
          </cell>
          <cell r="H814">
            <v>14</v>
          </cell>
          <cell r="I814">
            <v>20</v>
          </cell>
          <cell r="J814">
            <v>27</v>
          </cell>
          <cell r="K814">
            <v>3</v>
          </cell>
          <cell r="L814">
            <v>0.83739837398373995</v>
          </cell>
          <cell r="M814">
            <v>0.30337078651685401</v>
          </cell>
          <cell r="N814">
            <v>0.214285714285714</v>
          </cell>
          <cell r="O814">
            <v>0.54700854700854695</v>
          </cell>
          <cell r="P814">
            <v>0.243637760491693</v>
          </cell>
          <cell r="Q814">
            <v>0.29126213592233008</v>
          </cell>
        </row>
        <row r="815">
          <cell r="B815" t="str">
            <v>2801_04_ELA</v>
          </cell>
          <cell r="C815" t="str">
            <v>Kershaw</v>
          </cell>
          <cell r="D815" t="str">
            <v>ELA</v>
          </cell>
          <cell r="E815" t="str">
            <v>2801</v>
          </cell>
          <cell r="F815" t="str">
            <v>04</v>
          </cell>
          <cell r="G815">
            <v>108</v>
          </cell>
          <cell r="H815">
            <v>11</v>
          </cell>
          <cell r="I815">
            <v>14</v>
          </cell>
          <cell r="J815">
            <v>19</v>
          </cell>
          <cell r="K815">
            <v>6</v>
          </cell>
          <cell r="L815">
            <v>0.89473684210526305</v>
          </cell>
          <cell r="M815">
            <v>0.17592592592592601</v>
          </cell>
          <cell r="N815">
            <v>0.54545454545454497</v>
          </cell>
          <cell r="O815">
            <v>0.52071823204419898</v>
          </cell>
          <cell r="P815">
            <v>0.344792306118273</v>
          </cell>
          <cell r="Q815">
            <v>0.21008403361344538</v>
          </cell>
        </row>
        <row r="816">
          <cell r="B816" t="str">
            <v>2801_08_ELA</v>
          </cell>
          <cell r="C816" t="str">
            <v>Kershaw</v>
          </cell>
          <cell r="D816" t="str">
            <v>ELA</v>
          </cell>
          <cell r="E816" t="str">
            <v>2801</v>
          </cell>
          <cell r="F816" t="str">
            <v>08</v>
          </cell>
          <cell r="G816">
            <v>96</v>
          </cell>
          <cell r="H816">
            <v>6</v>
          </cell>
          <cell r="I816">
            <v>12</v>
          </cell>
          <cell r="J816">
            <v>11</v>
          </cell>
          <cell r="K816">
            <v>1</v>
          </cell>
          <cell r="L816">
            <v>0.89473684210526305</v>
          </cell>
          <cell r="M816">
            <v>0.114583333333333</v>
          </cell>
          <cell r="N816">
            <v>0.16666666666666699</v>
          </cell>
          <cell r="O816">
            <v>0.48086124401913899</v>
          </cell>
          <cell r="P816">
            <v>0.36627791068580501</v>
          </cell>
          <cell r="Q816">
            <v>0.11764705882352941</v>
          </cell>
        </row>
        <row r="817">
          <cell r="B817" t="str">
            <v>2801_HS_ELA</v>
          </cell>
          <cell r="C817" t="str">
            <v>Kershaw</v>
          </cell>
          <cell r="D817" t="str">
            <v>ELA</v>
          </cell>
          <cell r="E817" t="str">
            <v>2801</v>
          </cell>
          <cell r="F817" t="str">
            <v>HS</v>
          </cell>
          <cell r="G817">
            <v>86</v>
          </cell>
          <cell r="H817">
            <v>16</v>
          </cell>
          <cell r="I817">
            <v>15</v>
          </cell>
          <cell r="J817">
            <v>45</v>
          </cell>
          <cell r="K817">
            <v>6</v>
          </cell>
          <cell r="L817">
            <v>0.87179487179487203</v>
          </cell>
          <cell r="M817">
            <v>0.52325581395348797</v>
          </cell>
          <cell r="N817">
            <v>0.375</v>
          </cell>
          <cell r="O817">
            <v>0.85403329065300904</v>
          </cell>
          <cell r="P817">
            <v>0.33077747669952101</v>
          </cell>
          <cell r="Q817">
            <v>0.5</v>
          </cell>
        </row>
        <row r="818">
          <cell r="B818" t="str">
            <v>2901_04_Math</v>
          </cell>
          <cell r="C818" t="str">
            <v>Lancaster</v>
          </cell>
          <cell r="D818" t="str">
            <v>Math</v>
          </cell>
          <cell r="E818" t="str">
            <v>2901</v>
          </cell>
          <cell r="F818" t="str">
            <v>04</v>
          </cell>
          <cell r="G818">
            <v>196</v>
          </cell>
          <cell r="H818">
            <v>2</v>
          </cell>
          <cell r="I818">
            <v>15</v>
          </cell>
          <cell r="J818">
            <v>43</v>
          </cell>
          <cell r="K818">
            <v>1</v>
          </cell>
          <cell r="L818">
            <v>0.92957746478873204</v>
          </cell>
          <cell r="M818">
            <v>0.219387755102041</v>
          </cell>
          <cell r="N818">
            <v>0.5</v>
          </cell>
          <cell r="O818">
            <v>0.50144927536231898</v>
          </cell>
          <cell r="P818">
            <v>0.28206152026027798</v>
          </cell>
          <cell r="Q818">
            <v>0.22222222222222221</v>
          </cell>
        </row>
        <row r="819">
          <cell r="B819" t="str">
            <v>2901_08_Math</v>
          </cell>
          <cell r="C819" t="str">
            <v>Lancaster</v>
          </cell>
          <cell r="D819" t="str">
            <v>Math</v>
          </cell>
          <cell r="E819" t="str">
            <v>2901</v>
          </cell>
          <cell r="F819" t="str">
            <v>08</v>
          </cell>
          <cell r="G819">
            <v>116</v>
          </cell>
          <cell r="H819">
            <v>5</v>
          </cell>
          <cell r="I819">
            <v>65</v>
          </cell>
          <cell r="J819">
            <v>6</v>
          </cell>
          <cell r="K819">
            <v>2</v>
          </cell>
          <cell r="L819">
            <v>0.65053763440860202</v>
          </cell>
          <cell r="M819">
            <v>5.1724137931034503E-2</v>
          </cell>
          <cell r="N819">
            <v>0.4</v>
          </cell>
          <cell r="O819">
            <v>0.29899497487437199</v>
          </cell>
          <cell r="P819">
            <v>0.24727083694333701</v>
          </cell>
          <cell r="Q819">
            <v>6.6115702479338845E-2</v>
          </cell>
        </row>
        <row r="820">
          <cell r="B820" t="str">
            <v>2901_HS_Math</v>
          </cell>
          <cell r="C820" t="str">
            <v>Lancaster</v>
          </cell>
          <cell r="D820" t="str">
            <v>Math</v>
          </cell>
          <cell r="E820" t="str">
            <v>2901</v>
          </cell>
          <cell r="F820" t="str">
            <v>HS</v>
          </cell>
          <cell r="G820">
            <v>128</v>
          </cell>
          <cell r="H820">
            <v>9</v>
          </cell>
          <cell r="I820">
            <v>27</v>
          </cell>
          <cell r="J820">
            <v>21</v>
          </cell>
          <cell r="K820">
            <v>2</v>
          </cell>
          <cell r="L820">
            <v>0.83536585365853699</v>
          </cell>
          <cell r="M820">
            <v>0.1640625</v>
          </cell>
          <cell r="N820">
            <v>0.22222222222222199</v>
          </cell>
          <cell r="O820">
            <v>0.33199195171026202</v>
          </cell>
          <cell r="P820">
            <v>0.167929451710262</v>
          </cell>
          <cell r="Q820">
            <v>0.16788321167883211</v>
          </cell>
        </row>
        <row r="821">
          <cell r="B821" t="str">
            <v>2901_04_ELA</v>
          </cell>
          <cell r="C821" t="str">
            <v>Lancaster</v>
          </cell>
          <cell r="D821" t="str">
            <v>ELA</v>
          </cell>
          <cell r="E821" t="str">
            <v>2901</v>
          </cell>
          <cell r="F821" t="str">
            <v>04</v>
          </cell>
          <cell r="G821">
            <v>197</v>
          </cell>
          <cell r="H821">
            <v>2</v>
          </cell>
          <cell r="I821">
            <v>14</v>
          </cell>
          <cell r="J821">
            <v>32</v>
          </cell>
          <cell r="K821">
            <v>0</v>
          </cell>
          <cell r="L821">
            <v>0.93427230046948395</v>
          </cell>
          <cell r="M821">
            <v>0.16243654822334999</v>
          </cell>
          <cell r="N821">
            <v>0</v>
          </cell>
          <cell r="O821">
            <v>0.47292069632495198</v>
          </cell>
          <cell r="P821">
            <v>0.31048414810160102</v>
          </cell>
          <cell r="Q821">
            <v>0.16080402010050251</v>
          </cell>
        </row>
        <row r="822">
          <cell r="B822" t="str">
            <v>2901_08_ELA</v>
          </cell>
          <cell r="C822" t="str">
            <v>Lancaster</v>
          </cell>
          <cell r="D822" t="str">
            <v>ELA</v>
          </cell>
          <cell r="E822" t="str">
            <v>2901</v>
          </cell>
          <cell r="F822" t="str">
            <v>08</v>
          </cell>
          <cell r="G822">
            <v>112</v>
          </cell>
          <cell r="H822">
            <v>5</v>
          </cell>
          <cell r="I822">
            <v>69</v>
          </cell>
          <cell r="J822">
            <v>7</v>
          </cell>
          <cell r="K822">
            <v>0</v>
          </cell>
          <cell r="L822">
            <v>0.62903225806451601</v>
          </cell>
          <cell r="M822">
            <v>6.25E-2</v>
          </cell>
          <cell r="N822">
            <v>0</v>
          </cell>
          <cell r="O822">
            <v>0.37900128040973102</v>
          </cell>
          <cell r="P822">
            <v>0.31650128040973102</v>
          </cell>
          <cell r="Q822">
            <v>5.9829059829059832E-2</v>
          </cell>
        </row>
        <row r="823">
          <cell r="B823" t="str">
            <v>2901_HS_ELA</v>
          </cell>
          <cell r="C823" t="str">
            <v>Lancaster</v>
          </cell>
          <cell r="D823" t="str">
            <v>ELA</v>
          </cell>
          <cell r="E823" t="str">
            <v>2901</v>
          </cell>
          <cell r="F823" t="str">
            <v>HS</v>
          </cell>
          <cell r="G823">
            <v>101</v>
          </cell>
          <cell r="H823">
            <v>6</v>
          </cell>
          <cell r="I823">
            <v>45</v>
          </cell>
          <cell r="J823">
            <v>47</v>
          </cell>
          <cell r="K823">
            <v>5</v>
          </cell>
          <cell r="L823">
            <v>0.70394736842105299</v>
          </cell>
          <cell r="M823">
            <v>0.46534653465346498</v>
          </cell>
          <cell r="N823">
            <v>0.83333333333333304</v>
          </cell>
          <cell r="O823">
            <v>0.78734858681022901</v>
          </cell>
          <cell r="P823">
            <v>0.32200205215676297</v>
          </cell>
          <cell r="Q823">
            <v>0.48598130841121495</v>
          </cell>
        </row>
        <row r="824">
          <cell r="B824" t="str">
            <v>3055_04_Math</v>
          </cell>
          <cell r="C824" t="str">
            <v>Laurens 55</v>
          </cell>
          <cell r="D824" t="str">
            <v>Math</v>
          </cell>
          <cell r="E824" t="str">
            <v>3055</v>
          </cell>
          <cell r="F824" t="str">
            <v>04</v>
          </cell>
          <cell r="G824">
            <v>65</v>
          </cell>
          <cell r="H824">
            <v>2</v>
          </cell>
          <cell r="I824">
            <v>2</v>
          </cell>
          <cell r="J824">
            <v>10</v>
          </cell>
          <cell r="K824">
            <v>1</v>
          </cell>
          <cell r="L824">
            <v>0.97101449275362295</v>
          </cell>
          <cell r="M824">
            <v>0.15384615384615399</v>
          </cell>
          <cell r="N824">
            <v>0.5</v>
          </cell>
          <cell r="O824">
            <v>0.21276595744680901</v>
          </cell>
          <cell r="P824">
            <v>5.8919803600654699E-2</v>
          </cell>
          <cell r="Q824">
            <v>0.16417910447761194</v>
          </cell>
        </row>
        <row r="825">
          <cell r="B825" t="str">
            <v>3055_08_Math</v>
          </cell>
          <cell r="C825" t="str">
            <v>Laurens 55</v>
          </cell>
          <cell r="D825" t="str">
            <v>Math</v>
          </cell>
          <cell r="E825" t="str">
            <v>3055</v>
          </cell>
          <cell r="F825" t="str">
            <v>08</v>
          </cell>
          <cell r="G825">
            <v>60</v>
          </cell>
          <cell r="H825">
            <v>3</v>
          </cell>
          <cell r="I825">
            <v>6</v>
          </cell>
          <cell r="J825">
            <v>1</v>
          </cell>
          <cell r="K825">
            <v>2</v>
          </cell>
          <cell r="L825">
            <v>0.91304347826086996</v>
          </cell>
          <cell r="M825">
            <v>1.6666666666666701E-2</v>
          </cell>
          <cell r="N825">
            <v>0.66666666666666696</v>
          </cell>
          <cell r="O825">
            <v>0.15839243498818001</v>
          </cell>
          <cell r="P825">
            <v>0.14172576832151301</v>
          </cell>
          <cell r="Q825">
            <v>4.7619047619047616E-2</v>
          </cell>
        </row>
        <row r="826">
          <cell r="B826" t="str">
            <v>3055_HS_Math</v>
          </cell>
          <cell r="C826" t="str">
            <v>Laurens 55</v>
          </cell>
          <cell r="D826" t="str">
            <v>Math</v>
          </cell>
          <cell r="E826" t="str">
            <v>3055</v>
          </cell>
          <cell r="F826" t="str">
            <v>HS</v>
          </cell>
          <cell r="G826">
            <v>48</v>
          </cell>
          <cell r="H826">
            <v>8</v>
          </cell>
          <cell r="I826">
            <v>11</v>
          </cell>
          <cell r="J826">
            <v>4</v>
          </cell>
          <cell r="K826">
            <v>2</v>
          </cell>
          <cell r="L826">
            <v>0.83582089552238803</v>
          </cell>
          <cell r="M826">
            <v>8.3333333333333301E-2</v>
          </cell>
          <cell r="N826">
            <v>0.25</v>
          </cell>
          <cell r="O826">
            <v>0.31831831831831803</v>
          </cell>
          <cell r="P826">
            <v>0.23498498498498499</v>
          </cell>
          <cell r="Q826">
            <v>0.10714285714285714</v>
          </cell>
        </row>
        <row r="827">
          <cell r="B827" t="str">
            <v>3055_04_ELA</v>
          </cell>
          <cell r="C827" t="str">
            <v>Laurens 55</v>
          </cell>
          <cell r="D827" t="str">
            <v>ELA</v>
          </cell>
          <cell r="E827" t="str">
            <v>3055</v>
          </cell>
          <cell r="F827" t="str">
            <v>04</v>
          </cell>
          <cell r="G827">
            <v>63</v>
          </cell>
          <cell r="H827">
            <v>2</v>
          </cell>
          <cell r="I827">
            <v>4</v>
          </cell>
          <cell r="J827">
            <v>9</v>
          </cell>
          <cell r="K827">
            <v>0</v>
          </cell>
          <cell r="L827">
            <v>0.94202898550724601</v>
          </cell>
          <cell r="M827">
            <v>0.14285714285714299</v>
          </cell>
          <cell r="N827">
            <v>0</v>
          </cell>
          <cell r="O827">
            <v>0.25268817204301097</v>
          </cell>
          <cell r="P827">
            <v>0.109831029185868</v>
          </cell>
          <cell r="Q827">
            <v>0.13846153846153847</v>
          </cell>
        </row>
        <row r="828">
          <cell r="B828" t="str">
            <v>3055_08_ELA</v>
          </cell>
          <cell r="C828" t="str">
            <v>Laurens 55</v>
          </cell>
          <cell r="D828" t="str">
            <v>ELA</v>
          </cell>
          <cell r="E828" t="str">
            <v>3055</v>
          </cell>
          <cell r="F828" t="str">
            <v>08</v>
          </cell>
          <cell r="G828">
            <v>61</v>
          </cell>
          <cell r="H828">
            <v>3</v>
          </cell>
          <cell r="I828">
            <v>5</v>
          </cell>
          <cell r="J828">
            <v>3</v>
          </cell>
          <cell r="K828">
            <v>2</v>
          </cell>
          <cell r="L828">
            <v>0.92753623188405798</v>
          </cell>
          <cell r="M828">
            <v>4.91803278688525E-2</v>
          </cell>
          <cell r="N828">
            <v>0.66666666666666696</v>
          </cell>
          <cell r="O828">
            <v>0.27644230769230799</v>
          </cell>
          <cell r="P828">
            <v>0.227261979823455</v>
          </cell>
          <cell r="Q828">
            <v>7.8125E-2</v>
          </cell>
        </row>
        <row r="829">
          <cell r="B829" t="str">
            <v>3055_HS_ELA</v>
          </cell>
          <cell r="C829" t="str">
            <v>Laurens 55</v>
          </cell>
          <cell r="D829" t="str">
            <v>ELA</v>
          </cell>
          <cell r="E829" t="str">
            <v>3055</v>
          </cell>
          <cell r="F829" t="str">
            <v>HS</v>
          </cell>
          <cell r="G829">
            <v>38</v>
          </cell>
          <cell r="H829">
            <v>9</v>
          </cell>
          <cell r="I829">
            <v>6</v>
          </cell>
          <cell r="J829">
            <v>12</v>
          </cell>
          <cell r="K829">
            <v>3</v>
          </cell>
          <cell r="L829">
            <v>0.88679245283018904</v>
          </cell>
          <cell r="M829">
            <v>0.31578947368421101</v>
          </cell>
          <cell r="N829">
            <v>0.33333333333333298</v>
          </cell>
          <cell r="O829">
            <v>0.621848739495798</v>
          </cell>
          <cell r="P829">
            <v>0.30605926581158799</v>
          </cell>
          <cell r="Q829">
            <v>0.31914893617021278</v>
          </cell>
        </row>
        <row r="830">
          <cell r="B830" t="str">
            <v>3056_04_Math</v>
          </cell>
          <cell r="C830" t="str">
            <v>Laurens 56</v>
          </cell>
          <cell r="D830" t="str">
            <v>Math</v>
          </cell>
          <cell r="E830" t="str">
            <v>3056</v>
          </cell>
          <cell r="F830" t="str">
            <v>04</v>
          </cell>
          <cell r="G830">
            <v>44</v>
          </cell>
          <cell r="H830">
            <v>2</v>
          </cell>
          <cell r="I830">
            <v>0</v>
          </cell>
          <cell r="J830">
            <v>9</v>
          </cell>
          <cell r="K830">
            <v>0</v>
          </cell>
          <cell r="L830">
            <v>1</v>
          </cell>
          <cell r="M830">
            <v>0.204545454545455</v>
          </cell>
          <cell r="N830">
            <v>0</v>
          </cell>
          <cell r="O830">
            <v>0.37104072398190002</v>
          </cell>
          <cell r="P830">
            <v>0.16649526943644599</v>
          </cell>
          <cell r="Q830">
            <v>0.19565217391304349</v>
          </cell>
        </row>
        <row r="831">
          <cell r="B831" t="str">
            <v>3056_08_Math</v>
          </cell>
          <cell r="C831" t="str">
            <v>Laurens 56</v>
          </cell>
          <cell r="D831" t="str">
            <v>Math</v>
          </cell>
          <cell r="E831" t="str">
            <v>3056</v>
          </cell>
          <cell r="F831" t="str">
            <v>08</v>
          </cell>
          <cell r="G831">
            <v>30</v>
          </cell>
          <cell r="H831">
            <v>3</v>
          </cell>
          <cell r="I831">
            <v>3</v>
          </cell>
          <cell r="J831">
            <v>0</v>
          </cell>
          <cell r="K831">
            <v>0</v>
          </cell>
          <cell r="L831">
            <v>0.91666666666666696</v>
          </cell>
          <cell r="M831">
            <v>0</v>
          </cell>
          <cell r="N831">
            <v>0</v>
          </cell>
          <cell r="O831">
            <v>0.27777777777777801</v>
          </cell>
          <cell r="P831">
            <v>0.27777777777777801</v>
          </cell>
          <cell r="Q831">
            <v>0</v>
          </cell>
        </row>
        <row r="832">
          <cell r="B832" t="str">
            <v>3056_HS_Math</v>
          </cell>
          <cell r="C832" t="str">
            <v>Laurens 56</v>
          </cell>
          <cell r="D832" t="str">
            <v>Math</v>
          </cell>
          <cell r="E832" t="str">
            <v>3056</v>
          </cell>
          <cell r="F832" t="str">
            <v>HS</v>
          </cell>
          <cell r="G832">
            <v>49</v>
          </cell>
          <cell r="H832">
            <v>2</v>
          </cell>
          <cell r="I832">
            <v>20</v>
          </cell>
          <cell r="J832">
            <v>4</v>
          </cell>
          <cell r="K832">
            <v>1</v>
          </cell>
          <cell r="L832">
            <v>0.71830985915492995</v>
          </cell>
          <cell r="M832">
            <v>8.1632653061224497E-2</v>
          </cell>
          <cell r="N832">
            <v>0.5</v>
          </cell>
          <cell r="O832">
            <v>0.29906542056074797</v>
          </cell>
          <cell r="P832">
            <v>0.21743276749952301</v>
          </cell>
          <cell r="Q832">
            <v>9.8039215686274508E-2</v>
          </cell>
        </row>
        <row r="833">
          <cell r="B833" t="str">
            <v>3056_04_ELA</v>
          </cell>
          <cell r="C833" t="str">
            <v>Laurens 56</v>
          </cell>
          <cell r="D833" t="str">
            <v>ELA</v>
          </cell>
          <cell r="E833" t="str">
            <v>3056</v>
          </cell>
          <cell r="F833" t="str">
            <v>04</v>
          </cell>
          <cell r="G833">
            <v>45</v>
          </cell>
          <cell r="H833">
            <v>2</v>
          </cell>
          <cell r="I833">
            <v>0</v>
          </cell>
          <cell r="J833">
            <v>5</v>
          </cell>
          <cell r="K833">
            <v>1</v>
          </cell>
          <cell r="L833">
            <v>1</v>
          </cell>
          <cell r="M833">
            <v>0.11111111111111099</v>
          </cell>
          <cell r="N833">
            <v>0.5</v>
          </cell>
          <cell r="O833">
            <v>0.37837837837837801</v>
          </cell>
          <cell r="P833">
            <v>0.26726726726726702</v>
          </cell>
          <cell r="Q833">
            <v>0.1276595744680851</v>
          </cell>
        </row>
        <row r="834">
          <cell r="B834" t="str">
            <v>3056_08_ELA</v>
          </cell>
          <cell r="C834" t="str">
            <v>Laurens 56</v>
          </cell>
          <cell r="D834" t="str">
            <v>ELA</v>
          </cell>
          <cell r="E834" t="str">
            <v>3056</v>
          </cell>
          <cell r="F834" t="str">
            <v>08</v>
          </cell>
          <cell r="G834">
            <v>26</v>
          </cell>
          <cell r="H834">
            <v>3</v>
          </cell>
          <cell r="I834">
            <v>7</v>
          </cell>
          <cell r="J834">
            <v>0</v>
          </cell>
          <cell r="K834">
            <v>1</v>
          </cell>
          <cell r="L834">
            <v>0.80555555555555602</v>
          </cell>
          <cell r="M834">
            <v>0</v>
          </cell>
          <cell r="N834">
            <v>0.33333333333333298</v>
          </cell>
          <cell r="O834">
            <v>0.35051546391752603</v>
          </cell>
          <cell r="P834">
            <v>0.35051546391752603</v>
          </cell>
          <cell r="Q834">
            <v>3.4482758620689655E-2</v>
          </cell>
        </row>
        <row r="835">
          <cell r="B835" t="str">
            <v>3056_HS_ELA</v>
          </cell>
          <cell r="C835" t="str">
            <v>Laurens 56</v>
          </cell>
          <cell r="D835" t="str">
            <v>ELA</v>
          </cell>
          <cell r="E835" t="str">
            <v>3056</v>
          </cell>
          <cell r="F835" t="str">
            <v>HS</v>
          </cell>
          <cell r="G835">
            <v>34</v>
          </cell>
          <cell r="H835">
            <v>2</v>
          </cell>
          <cell r="I835">
            <v>1</v>
          </cell>
          <cell r="J835">
            <v>7</v>
          </cell>
          <cell r="K835">
            <v>1</v>
          </cell>
          <cell r="L835">
            <v>0.97297297297297303</v>
          </cell>
          <cell r="M835">
            <v>0.20588235294117599</v>
          </cell>
          <cell r="N835">
            <v>0.5</v>
          </cell>
          <cell r="O835">
            <v>0.74285714285714299</v>
          </cell>
          <cell r="P835">
            <v>0.53697478991596603</v>
          </cell>
          <cell r="Q835">
            <v>0.22222222222222221</v>
          </cell>
        </row>
        <row r="836">
          <cell r="B836" t="str">
            <v>3101_04_Math</v>
          </cell>
          <cell r="C836" t="str">
            <v>Lee</v>
          </cell>
          <cell r="D836" t="str">
            <v>Math</v>
          </cell>
          <cell r="E836" t="str">
            <v>3101</v>
          </cell>
          <cell r="F836" t="str">
            <v>04</v>
          </cell>
          <cell r="G836">
            <v>3</v>
          </cell>
          <cell r="H836">
            <v>2</v>
          </cell>
          <cell r="I836">
            <v>2</v>
          </cell>
          <cell r="J836">
            <v>0</v>
          </cell>
          <cell r="K836">
            <v>2</v>
          </cell>
          <cell r="L836">
            <v>0.71428571428571397</v>
          </cell>
          <cell r="M836">
            <v>0</v>
          </cell>
          <cell r="N836">
            <v>1</v>
          </cell>
          <cell r="O836">
            <v>0.116666666666667</v>
          </cell>
          <cell r="P836">
            <v>0.116666666666667</v>
          </cell>
          <cell r="Q836">
            <v>0.4</v>
          </cell>
        </row>
        <row r="837">
          <cell r="B837" t="str">
            <v>3101_08_Math</v>
          </cell>
          <cell r="C837" t="str">
            <v>Lee</v>
          </cell>
          <cell r="D837" t="str">
            <v>Math</v>
          </cell>
          <cell r="E837" t="str">
            <v>3101</v>
          </cell>
          <cell r="F837" t="str">
            <v>08</v>
          </cell>
          <cell r="G837">
            <v>3</v>
          </cell>
          <cell r="H837">
            <v>0</v>
          </cell>
          <cell r="I837">
            <v>13</v>
          </cell>
          <cell r="J837">
            <v>0</v>
          </cell>
          <cell r="K837">
            <v>0</v>
          </cell>
          <cell r="L837">
            <v>0.1875</v>
          </cell>
          <cell r="M837">
            <v>0</v>
          </cell>
          <cell r="N837">
            <v>0</v>
          </cell>
          <cell r="O837">
            <v>0</v>
          </cell>
          <cell r="P837">
            <v>0</v>
          </cell>
          <cell r="Q837">
            <v>0</v>
          </cell>
        </row>
        <row r="838">
          <cell r="B838" t="str">
            <v>3101_HS_Math</v>
          </cell>
          <cell r="C838" t="str">
            <v>Lee</v>
          </cell>
          <cell r="D838" t="str">
            <v>Math</v>
          </cell>
          <cell r="E838" t="str">
            <v>3101</v>
          </cell>
          <cell r="F838" t="str">
            <v>HS</v>
          </cell>
          <cell r="G838">
            <v>2</v>
          </cell>
          <cell r="H838">
            <v>0</v>
          </cell>
          <cell r="I838">
            <v>2</v>
          </cell>
          <cell r="J838">
            <v>0</v>
          </cell>
          <cell r="K838">
            <v>0</v>
          </cell>
          <cell r="L838">
            <v>0.5</v>
          </cell>
          <cell r="M838">
            <v>0</v>
          </cell>
          <cell r="N838">
            <v>0</v>
          </cell>
          <cell r="O838">
            <v>0.112359550561798</v>
          </cell>
          <cell r="P838">
            <v>0.112359550561798</v>
          </cell>
          <cell r="Q838">
            <v>0</v>
          </cell>
        </row>
        <row r="839">
          <cell r="B839" t="str">
            <v>3101_04_ELA</v>
          </cell>
          <cell r="C839" t="str">
            <v>Lee</v>
          </cell>
          <cell r="D839" t="str">
            <v>ELA</v>
          </cell>
          <cell r="E839" t="str">
            <v>3101</v>
          </cell>
          <cell r="F839" t="str">
            <v>04</v>
          </cell>
          <cell r="G839">
            <v>3</v>
          </cell>
          <cell r="H839">
            <v>2</v>
          </cell>
          <cell r="I839">
            <v>2</v>
          </cell>
          <cell r="J839">
            <v>0</v>
          </cell>
          <cell r="K839">
            <v>1</v>
          </cell>
          <cell r="L839">
            <v>0.71428571428571397</v>
          </cell>
          <cell r="M839">
            <v>0</v>
          </cell>
          <cell r="N839">
            <v>0.5</v>
          </cell>
          <cell r="O839">
            <v>0.213114754098361</v>
          </cell>
          <cell r="P839">
            <v>0.213114754098361</v>
          </cell>
          <cell r="Q839">
            <v>0.2</v>
          </cell>
        </row>
        <row r="840">
          <cell r="B840" t="str">
            <v>3101_08_ELA</v>
          </cell>
          <cell r="C840" t="str">
            <v>Lee</v>
          </cell>
          <cell r="D840" t="str">
            <v>ELA</v>
          </cell>
          <cell r="E840" t="str">
            <v>3101</v>
          </cell>
          <cell r="F840" t="str">
            <v>08</v>
          </cell>
          <cell r="G840">
            <v>1</v>
          </cell>
          <cell r="H840">
            <v>0</v>
          </cell>
          <cell r="I840">
            <v>15</v>
          </cell>
          <cell r="J840">
            <v>0</v>
          </cell>
          <cell r="K840">
            <v>0</v>
          </cell>
          <cell r="L840">
            <v>6.25E-2</v>
          </cell>
          <cell r="M840">
            <v>0</v>
          </cell>
          <cell r="N840">
            <v>0</v>
          </cell>
          <cell r="O840">
            <v>0.16</v>
          </cell>
          <cell r="P840">
            <v>0.16</v>
          </cell>
          <cell r="Q840">
            <v>0</v>
          </cell>
        </row>
        <row r="841">
          <cell r="B841" t="str">
            <v>3101_HS_ELA</v>
          </cell>
          <cell r="C841" t="str">
            <v>Lee</v>
          </cell>
          <cell r="D841" t="str">
            <v>ELA</v>
          </cell>
          <cell r="E841" t="str">
            <v>3101</v>
          </cell>
          <cell r="F841" t="str">
            <v>HS</v>
          </cell>
          <cell r="G841">
            <v>11</v>
          </cell>
          <cell r="H841">
            <v>0</v>
          </cell>
          <cell r="I841">
            <v>11</v>
          </cell>
          <cell r="J841">
            <v>3</v>
          </cell>
          <cell r="K841">
            <v>0</v>
          </cell>
          <cell r="L841">
            <v>0.5</v>
          </cell>
          <cell r="M841">
            <v>0.27272727272727298</v>
          </cell>
          <cell r="N841">
            <v>0</v>
          </cell>
          <cell r="O841">
            <v>0.53246753246753198</v>
          </cell>
          <cell r="P841">
            <v>0.25974025974025999</v>
          </cell>
          <cell r="Q841">
            <v>0.27272727272727271</v>
          </cell>
        </row>
        <row r="842">
          <cell r="B842" t="str">
            <v>3201_04_Math</v>
          </cell>
          <cell r="C842" t="str">
            <v>Lexington 1</v>
          </cell>
          <cell r="D842" t="str">
            <v>Math</v>
          </cell>
          <cell r="E842" t="str">
            <v>3201</v>
          </cell>
          <cell r="F842" t="str">
            <v>04</v>
          </cell>
          <cell r="G842">
            <v>313</v>
          </cell>
          <cell r="H842">
            <v>15</v>
          </cell>
          <cell r="I842">
            <v>20</v>
          </cell>
          <cell r="J842">
            <v>50</v>
          </cell>
          <cell r="K842">
            <v>5</v>
          </cell>
          <cell r="L842">
            <v>0.94252873563218398</v>
          </cell>
          <cell r="M842">
            <v>0.15974440894568701</v>
          </cell>
          <cell r="N842">
            <v>0.33333333333333298</v>
          </cell>
          <cell r="O842">
            <v>0.43133047210300401</v>
          </cell>
          <cell r="P842">
            <v>0.27158606315731698</v>
          </cell>
          <cell r="Q842">
            <v>0.1676829268292683</v>
          </cell>
        </row>
        <row r="843">
          <cell r="B843" t="str">
            <v>3201_08_Math</v>
          </cell>
          <cell r="C843" t="str">
            <v>Lexington 1</v>
          </cell>
          <cell r="D843" t="str">
            <v>Math</v>
          </cell>
          <cell r="E843" t="str">
            <v>3201</v>
          </cell>
          <cell r="F843" t="str">
            <v>08</v>
          </cell>
          <cell r="G843">
            <v>247</v>
          </cell>
          <cell r="H843">
            <v>11</v>
          </cell>
          <cell r="I843">
            <v>26</v>
          </cell>
          <cell r="J843">
            <v>13</v>
          </cell>
          <cell r="K843">
            <v>1</v>
          </cell>
          <cell r="L843">
            <v>0.90845070422535201</v>
          </cell>
          <cell r="M843">
            <v>5.2631578947368397E-2</v>
          </cell>
          <cell r="N843">
            <v>9.0909090909090898E-2</v>
          </cell>
          <cell r="O843">
            <v>0.34320987654321</v>
          </cell>
          <cell r="P843">
            <v>0.29057829759584097</v>
          </cell>
          <cell r="Q843">
            <v>5.4263565891472867E-2</v>
          </cell>
        </row>
        <row r="844">
          <cell r="B844" t="str">
            <v>3201_HS_Math</v>
          </cell>
          <cell r="C844" t="str">
            <v>Lexington 1</v>
          </cell>
          <cell r="D844" t="str">
            <v>Math</v>
          </cell>
          <cell r="E844" t="str">
            <v>3201</v>
          </cell>
          <cell r="F844" t="str">
            <v>HS</v>
          </cell>
          <cell r="G844">
            <v>256</v>
          </cell>
          <cell r="H844">
            <v>12</v>
          </cell>
          <cell r="I844">
            <v>33</v>
          </cell>
          <cell r="J844">
            <v>55</v>
          </cell>
          <cell r="K844">
            <v>4</v>
          </cell>
          <cell r="L844">
            <v>0.890365448504983</v>
          </cell>
          <cell r="M844">
            <v>0.21484375</v>
          </cell>
          <cell r="N844">
            <v>0.33333333333333298</v>
          </cell>
          <cell r="O844">
            <v>0.486328125</v>
          </cell>
          <cell r="P844">
            <v>0.271484375</v>
          </cell>
          <cell r="Q844">
            <v>0.22014925373134328</v>
          </cell>
        </row>
        <row r="845">
          <cell r="B845" t="str">
            <v>3201_04_ELA</v>
          </cell>
          <cell r="C845" t="str">
            <v>Lexington 1</v>
          </cell>
          <cell r="D845" t="str">
            <v>ELA</v>
          </cell>
          <cell r="E845" t="str">
            <v>3201</v>
          </cell>
          <cell r="F845" t="str">
            <v>04</v>
          </cell>
          <cell r="G845">
            <v>312</v>
          </cell>
          <cell r="H845">
            <v>15</v>
          </cell>
          <cell r="I845">
            <v>21</v>
          </cell>
          <cell r="J845">
            <v>52</v>
          </cell>
          <cell r="K845">
            <v>7</v>
          </cell>
          <cell r="L845">
            <v>0.93965517241379304</v>
          </cell>
          <cell r="M845">
            <v>0.16666666666666699</v>
          </cell>
          <cell r="N845">
            <v>0.46666666666666701</v>
          </cell>
          <cell r="O845">
            <v>0.50241545893719797</v>
          </cell>
          <cell r="P845">
            <v>0.335748792270531</v>
          </cell>
          <cell r="Q845">
            <v>0.18042813455657492</v>
          </cell>
        </row>
        <row r="846">
          <cell r="B846" t="str">
            <v>3201_08_ELA</v>
          </cell>
          <cell r="C846" t="str">
            <v>Lexington 1</v>
          </cell>
          <cell r="D846" t="str">
            <v>ELA</v>
          </cell>
          <cell r="E846" t="str">
            <v>3201</v>
          </cell>
          <cell r="F846" t="str">
            <v>08</v>
          </cell>
          <cell r="G846">
            <v>247</v>
          </cell>
          <cell r="H846">
            <v>11</v>
          </cell>
          <cell r="I846">
            <v>26</v>
          </cell>
          <cell r="J846">
            <v>24</v>
          </cell>
          <cell r="K846">
            <v>4</v>
          </cell>
          <cell r="L846">
            <v>0.90845070422535201</v>
          </cell>
          <cell r="M846">
            <v>9.7165991902833995E-2</v>
          </cell>
          <cell r="N846">
            <v>0.36363636363636398</v>
          </cell>
          <cell r="O846">
            <v>0.45256916996047403</v>
          </cell>
          <cell r="P846">
            <v>0.35540317805763999</v>
          </cell>
          <cell r="Q846">
            <v>0.10852713178294573</v>
          </cell>
        </row>
        <row r="847">
          <cell r="B847" t="str">
            <v>3201_HS_ELA</v>
          </cell>
          <cell r="C847" t="str">
            <v>Lexington 1</v>
          </cell>
          <cell r="D847" t="str">
            <v>ELA</v>
          </cell>
          <cell r="E847" t="str">
            <v>3201</v>
          </cell>
          <cell r="F847" t="str">
            <v>HS</v>
          </cell>
          <cell r="G847">
            <v>177</v>
          </cell>
          <cell r="H847">
            <v>12</v>
          </cell>
          <cell r="I847">
            <v>19</v>
          </cell>
          <cell r="J847">
            <v>85</v>
          </cell>
          <cell r="K847">
            <v>8</v>
          </cell>
          <cell r="L847">
            <v>0.90865384615384603</v>
          </cell>
          <cell r="M847">
            <v>0.48022598870056499</v>
          </cell>
          <cell r="N847">
            <v>0.66666666666666696</v>
          </cell>
          <cell r="O847">
            <v>0.88138065143412703</v>
          </cell>
          <cell r="P847">
            <v>0.40115466273356198</v>
          </cell>
          <cell r="Q847">
            <v>0.49206349206349204</v>
          </cell>
        </row>
        <row r="848">
          <cell r="B848" t="str">
            <v>3202_04_Math</v>
          </cell>
          <cell r="C848" t="str">
            <v>Lexington 2</v>
          </cell>
          <cell r="D848" t="str">
            <v>Math</v>
          </cell>
          <cell r="E848" t="str">
            <v>3202</v>
          </cell>
          <cell r="F848" t="str">
            <v>04</v>
          </cell>
          <cell r="G848">
            <v>114</v>
          </cell>
          <cell r="H848">
            <v>3</v>
          </cell>
          <cell r="I848">
            <v>7</v>
          </cell>
          <cell r="J848">
            <v>16</v>
          </cell>
          <cell r="K848">
            <v>2</v>
          </cell>
          <cell r="L848">
            <v>0.94354838709677402</v>
          </cell>
          <cell r="M848">
            <v>0.140350877192982</v>
          </cell>
          <cell r="N848">
            <v>0.66666666666666696</v>
          </cell>
          <cell r="O848">
            <v>0.33046471600688498</v>
          </cell>
          <cell r="P848">
            <v>0.19011383881390201</v>
          </cell>
          <cell r="Q848">
            <v>0.15384615384615385</v>
          </cell>
        </row>
        <row r="849">
          <cell r="B849" t="str">
            <v>3202_08_Math</v>
          </cell>
          <cell r="C849" t="str">
            <v>Lexington 2</v>
          </cell>
          <cell r="D849" t="str">
            <v>Math</v>
          </cell>
          <cell r="E849" t="str">
            <v>3202</v>
          </cell>
          <cell r="F849" t="str">
            <v>08</v>
          </cell>
          <cell r="G849">
            <v>110</v>
          </cell>
          <cell r="H849">
            <v>8</v>
          </cell>
          <cell r="I849">
            <v>16</v>
          </cell>
          <cell r="J849">
            <v>1</v>
          </cell>
          <cell r="K849">
            <v>4</v>
          </cell>
          <cell r="L849">
            <v>0.88059701492537301</v>
          </cell>
          <cell r="M849">
            <v>9.0909090909090905E-3</v>
          </cell>
          <cell r="N849">
            <v>0.5</v>
          </cell>
          <cell r="O849">
            <v>0.24101796407185599</v>
          </cell>
          <cell r="P849">
            <v>0.23192705498094701</v>
          </cell>
          <cell r="Q849">
            <v>4.2372881355932202E-2</v>
          </cell>
        </row>
        <row r="850">
          <cell r="B850" t="str">
            <v>3202_HS_Math</v>
          </cell>
          <cell r="C850" t="str">
            <v>Lexington 2</v>
          </cell>
          <cell r="D850" t="str">
            <v>Math</v>
          </cell>
          <cell r="E850" t="str">
            <v>3202</v>
          </cell>
          <cell r="F850" t="str">
            <v>HS</v>
          </cell>
          <cell r="G850">
            <v>54</v>
          </cell>
          <cell r="H850">
            <v>6</v>
          </cell>
          <cell r="I850">
            <v>15</v>
          </cell>
          <cell r="J850">
            <v>12</v>
          </cell>
          <cell r="K850">
            <v>2</v>
          </cell>
          <cell r="L850">
            <v>0.8</v>
          </cell>
          <cell r="M850">
            <v>0.22222222222222199</v>
          </cell>
          <cell r="N850">
            <v>0.33333333333333298</v>
          </cell>
          <cell r="O850">
            <v>0.37183098591549302</v>
          </cell>
          <cell r="P850">
            <v>0.149608763693271</v>
          </cell>
          <cell r="Q850">
            <v>0.23333333333333334</v>
          </cell>
        </row>
        <row r="851">
          <cell r="B851" t="str">
            <v>3202_04_ELA</v>
          </cell>
          <cell r="C851" t="str">
            <v>Lexington 2</v>
          </cell>
          <cell r="D851" t="str">
            <v>ELA</v>
          </cell>
          <cell r="E851" t="str">
            <v>3202</v>
          </cell>
          <cell r="F851" t="str">
            <v>04</v>
          </cell>
          <cell r="G851">
            <v>114</v>
          </cell>
          <cell r="H851">
            <v>3</v>
          </cell>
          <cell r="I851">
            <v>7</v>
          </cell>
          <cell r="J851">
            <v>13</v>
          </cell>
          <cell r="K851">
            <v>1</v>
          </cell>
          <cell r="L851">
            <v>0.94354838709677402</v>
          </cell>
          <cell r="M851">
            <v>0.114035087719298</v>
          </cell>
          <cell r="N851">
            <v>0.33333333333333298</v>
          </cell>
          <cell r="O851">
            <v>0.37865748709122199</v>
          </cell>
          <cell r="P851">
            <v>0.264622399371924</v>
          </cell>
          <cell r="Q851">
            <v>0.11965811965811966</v>
          </cell>
        </row>
        <row r="852">
          <cell r="B852" t="str">
            <v>3202_08_ELA</v>
          </cell>
          <cell r="C852" t="str">
            <v>Lexington 2</v>
          </cell>
          <cell r="D852" t="str">
            <v>ELA</v>
          </cell>
          <cell r="E852" t="str">
            <v>3202</v>
          </cell>
          <cell r="F852" t="str">
            <v>08</v>
          </cell>
          <cell r="G852">
            <v>112</v>
          </cell>
          <cell r="H852">
            <v>7</v>
          </cell>
          <cell r="I852">
            <v>15</v>
          </cell>
          <cell r="J852">
            <v>2</v>
          </cell>
          <cell r="K852">
            <v>3</v>
          </cell>
          <cell r="L852">
            <v>0.88805970149253699</v>
          </cell>
          <cell r="M852">
            <v>1.7857142857142901E-2</v>
          </cell>
          <cell r="N852">
            <v>0.42857142857142899</v>
          </cell>
          <cell r="O852">
            <v>0.34523809523809501</v>
          </cell>
          <cell r="P852">
            <v>0.327380952380952</v>
          </cell>
          <cell r="Q852">
            <v>4.2016806722689079E-2</v>
          </cell>
        </row>
        <row r="853">
          <cell r="B853" t="str">
            <v>3202_HS_ELA</v>
          </cell>
          <cell r="C853" t="str">
            <v>Lexington 2</v>
          </cell>
          <cell r="D853" t="str">
            <v>ELA</v>
          </cell>
          <cell r="E853" t="str">
            <v>3202</v>
          </cell>
          <cell r="F853" t="str">
            <v>HS</v>
          </cell>
          <cell r="G853">
            <v>82</v>
          </cell>
          <cell r="H853">
            <v>6</v>
          </cell>
          <cell r="I853">
            <v>20</v>
          </cell>
          <cell r="J853">
            <v>32</v>
          </cell>
          <cell r="K853">
            <v>4</v>
          </cell>
          <cell r="L853">
            <v>0.81481481481481499</v>
          </cell>
          <cell r="M853">
            <v>0.39024390243902402</v>
          </cell>
          <cell r="N853">
            <v>0.66666666666666696</v>
          </cell>
          <cell r="O853">
            <v>0.78350515463917503</v>
          </cell>
          <cell r="P853">
            <v>0.39326125220015101</v>
          </cell>
          <cell r="Q853">
            <v>0.40909090909090912</v>
          </cell>
        </row>
        <row r="854">
          <cell r="B854" t="str">
            <v>3203_04_Math</v>
          </cell>
          <cell r="C854" t="str">
            <v>Lexington 3</v>
          </cell>
          <cell r="D854" t="str">
            <v>Math</v>
          </cell>
          <cell r="E854" t="str">
            <v>3203</v>
          </cell>
          <cell r="F854" t="str">
            <v>04</v>
          </cell>
          <cell r="G854">
            <v>38</v>
          </cell>
          <cell r="H854">
            <v>2</v>
          </cell>
          <cell r="I854">
            <v>1</v>
          </cell>
          <cell r="J854">
            <v>10</v>
          </cell>
          <cell r="K854">
            <v>1</v>
          </cell>
          <cell r="L854">
            <v>0.97560975609756095</v>
          </cell>
          <cell r="M854">
            <v>0.26315789473684198</v>
          </cell>
          <cell r="N854">
            <v>0.5</v>
          </cell>
          <cell r="O854">
            <v>0.36538461538461497</v>
          </cell>
          <cell r="P854">
            <v>0.102226720647773</v>
          </cell>
          <cell r="Q854">
            <v>0.27500000000000002</v>
          </cell>
        </row>
        <row r="855">
          <cell r="B855" t="str">
            <v>3203_08_Math</v>
          </cell>
          <cell r="C855" t="str">
            <v>Lexington 3</v>
          </cell>
          <cell r="D855" t="str">
            <v>Math</v>
          </cell>
          <cell r="E855" t="str">
            <v>3203</v>
          </cell>
          <cell r="F855" t="str">
            <v>08</v>
          </cell>
          <cell r="G855">
            <v>22</v>
          </cell>
          <cell r="H855">
            <v>2</v>
          </cell>
          <cell r="I855">
            <v>8</v>
          </cell>
          <cell r="J855">
            <v>0</v>
          </cell>
          <cell r="K855">
            <v>0</v>
          </cell>
          <cell r="L855">
            <v>0.75</v>
          </cell>
          <cell r="M855">
            <v>0</v>
          </cell>
          <cell r="N855">
            <v>0</v>
          </cell>
          <cell r="O855">
            <v>0</v>
          </cell>
          <cell r="P855">
            <v>0</v>
          </cell>
          <cell r="Q855">
            <v>0</v>
          </cell>
        </row>
        <row r="856">
          <cell r="B856" t="str">
            <v>3203_HS_Math</v>
          </cell>
          <cell r="C856" t="str">
            <v>Lexington 3</v>
          </cell>
          <cell r="D856" t="str">
            <v>Math</v>
          </cell>
          <cell r="E856" t="str">
            <v>3203</v>
          </cell>
          <cell r="F856" t="str">
            <v>HS</v>
          </cell>
          <cell r="G856">
            <v>21</v>
          </cell>
          <cell r="H856">
            <v>1</v>
          </cell>
          <cell r="I856">
            <v>2</v>
          </cell>
          <cell r="J856">
            <v>0</v>
          </cell>
          <cell r="K856">
            <v>1</v>
          </cell>
          <cell r="L856">
            <v>0.91666666666666696</v>
          </cell>
          <cell r="M856">
            <v>0</v>
          </cell>
          <cell r="N856">
            <v>1</v>
          </cell>
          <cell r="O856">
            <v>0.20560747663551401</v>
          </cell>
          <cell r="P856">
            <v>0.20560747663551401</v>
          </cell>
          <cell r="Q856">
            <v>4.5454545454545456E-2</v>
          </cell>
        </row>
        <row r="857">
          <cell r="B857" t="str">
            <v>3203_04_ELA</v>
          </cell>
          <cell r="C857" t="str">
            <v>Lexington 3</v>
          </cell>
          <cell r="D857" t="str">
            <v>ELA</v>
          </cell>
          <cell r="E857" t="str">
            <v>3203</v>
          </cell>
          <cell r="F857" t="str">
            <v>04</v>
          </cell>
          <cell r="G857">
            <v>38</v>
          </cell>
          <cell r="H857">
            <v>3</v>
          </cell>
          <cell r="I857">
            <v>0</v>
          </cell>
          <cell r="J857">
            <v>7</v>
          </cell>
          <cell r="K857">
            <v>2</v>
          </cell>
          <cell r="L857">
            <v>1</v>
          </cell>
          <cell r="M857">
            <v>0.18421052631578899</v>
          </cell>
          <cell r="N857">
            <v>0.66666666666666696</v>
          </cell>
          <cell r="O857">
            <v>0.36305732484076397</v>
          </cell>
          <cell r="P857">
            <v>0.17884679852497501</v>
          </cell>
          <cell r="Q857">
            <v>0.21951219512195122</v>
          </cell>
        </row>
        <row r="858">
          <cell r="B858" t="str">
            <v>3203_08_ELA</v>
          </cell>
          <cell r="C858" t="str">
            <v>Lexington 3</v>
          </cell>
          <cell r="D858" t="str">
            <v>ELA</v>
          </cell>
          <cell r="E858" t="str">
            <v>3203</v>
          </cell>
          <cell r="F858" t="str">
            <v>08</v>
          </cell>
          <cell r="G858">
            <v>25</v>
          </cell>
          <cell r="H858">
            <v>2</v>
          </cell>
          <cell r="I858">
            <v>5</v>
          </cell>
          <cell r="J858">
            <v>0</v>
          </cell>
          <cell r="K858">
            <v>2</v>
          </cell>
          <cell r="L858">
            <v>0.84375</v>
          </cell>
          <cell r="M858">
            <v>0</v>
          </cell>
          <cell r="N858">
            <v>1</v>
          </cell>
          <cell r="O858">
            <v>0.30281690140845102</v>
          </cell>
          <cell r="P858">
            <v>0.30281690140845102</v>
          </cell>
          <cell r="Q858">
            <v>7.407407407407407E-2</v>
          </cell>
        </row>
        <row r="859">
          <cell r="B859" t="str">
            <v>3203_HS_ELA</v>
          </cell>
          <cell r="C859" t="str">
            <v>Lexington 3</v>
          </cell>
          <cell r="D859" t="str">
            <v>ELA</v>
          </cell>
          <cell r="E859" t="str">
            <v>3203</v>
          </cell>
          <cell r="F859" t="str">
            <v>HS</v>
          </cell>
          <cell r="G859">
            <v>21</v>
          </cell>
          <cell r="H859">
            <v>1</v>
          </cell>
          <cell r="I859">
            <v>0</v>
          </cell>
          <cell r="J859">
            <v>13</v>
          </cell>
          <cell r="K859">
            <v>1</v>
          </cell>
          <cell r="L859">
            <v>1</v>
          </cell>
          <cell r="M859">
            <v>0.61904761904761896</v>
          </cell>
          <cell r="N859">
            <v>1</v>
          </cell>
          <cell r="O859">
            <v>0.73529411764705899</v>
          </cell>
          <cell r="P859">
            <v>0.11624649859944</v>
          </cell>
          <cell r="Q859">
            <v>0.63636363636363635</v>
          </cell>
        </row>
        <row r="860">
          <cell r="B860" t="str">
            <v>3204_04_Math</v>
          </cell>
          <cell r="C860" t="str">
            <v>Lexington 4</v>
          </cell>
          <cell r="D860" t="str">
            <v>Math</v>
          </cell>
          <cell r="E860" t="str">
            <v>3204</v>
          </cell>
          <cell r="F860" t="str">
            <v>04</v>
          </cell>
          <cell r="G860">
            <v>65</v>
          </cell>
          <cell r="H860">
            <v>1</v>
          </cell>
          <cell r="I860">
            <v>9</v>
          </cell>
          <cell r="J860">
            <v>0</v>
          </cell>
          <cell r="K860">
            <v>0</v>
          </cell>
          <cell r="L860">
            <v>0.88</v>
          </cell>
          <cell r="M860">
            <v>0</v>
          </cell>
          <cell r="N860">
            <v>0</v>
          </cell>
          <cell r="O860">
            <v>0.108786610878661</v>
          </cell>
          <cell r="P860">
            <v>0.108786610878661</v>
          </cell>
          <cell r="Q860">
            <v>0</v>
          </cell>
        </row>
        <row r="861">
          <cell r="B861" t="str">
            <v>3204_08_Math</v>
          </cell>
          <cell r="C861" t="str">
            <v>Lexington 4</v>
          </cell>
          <cell r="D861" t="str">
            <v>Math</v>
          </cell>
          <cell r="E861" t="str">
            <v>3204</v>
          </cell>
          <cell r="F861" t="str">
            <v>08</v>
          </cell>
          <cell r="G861">
            <v>24</v>
          </cell>
          <cell r="H861">
            <v>1</v>
          </cell>
          <cell r="I861">
            <v>9</v>
          </cell>
          <cell r="J861">
            <v>0</v>
          </cell>
          <cell r="K861">
            <v>0</v>
          </cell>
          <cell r="L861">
            <v>0.73529411764705899</v>
          </cell>
          <cell r="M861">
            <v>0</v>
          </cell>
          <cell r="N861">
            <v>0</v>
          </cell>
          <cell r="O861">
            <v>0.13235294117647101</v>
          </cell>
          <cell r="P861">
            <v>0.13235294117647101</v>
          </cell>
          <cell r="Q861">
            <v>0</v>
          </cell>
        </row>
        <row r="862">
          <cell r="B862" t="str">
            <v>3204_HS_Math</v>
          </cell>
          <cell r="C862" t="str">
            <v>Lexington 4</v>
          </cell>
          <cell r="D862" t="str">
            <v>Math</v>
          </cell>
          <cell r="E862" t="str">
            <v>3204</v>
          </cell>
          <cell r="F862" t="str">
            <v>HS</v>
          </cell>
          <cell r="G862">
            <v>31</v>
          </cell>
          <cell r="H862">
            <v>3</v>
          </cell>
          <cell r="I862">
            <v>16</v>
          </cell>
          <cell r="J862">
            <v>3</v>
          </cell>
          <cell r="K862">
            <v>0</v>
          </cell>
          <cell r="L862">
            <v>0.68</v>
          </cell>
          <cell r="M862">
            <v>9.6774193548387094E-2</v>
          </cell>
          <cell r="N862">
            <v>0</v>
          </cell>
          <cell r="O862">
            <v>0.22500000000000001</v>
          </cell>
          <cell r="P862">
            <v>0.12822580645161299</v>
          </cell>
          <cell r="Q862">
            <v>8.8235294117647065E-2</v>
          </cell>
        </row>
        <row r="863">
          <cell r="B863" t="str">
            <v>3204_04_ELA</v>
          </cell>
          <cell r="C863" t="str">
            <v>Lexington 4</v>
          </cell>
          <cell r="D863" t="str">
            <v>ELA</v>
          </cell>
          <cell r="E863" t="str">
            <v>3204</v>
          </cell>
          <cell r="F863" t="str">
            <v>04</v>
          </cell>
          <cell r="G863">
            <v>65</v>
          </cell>
          <cell r="H863">
            <v>1</v>
          </cell>
          <cell r="I863">
            <v>9</v>
          </cell>
          <cell r="J863">
            <v>2</v>
          </cell>
          <cell r="K863">
            <v>1</v>
          </cell>
          <cell r="L863">
            <v>0.88</v>
          </cell>
          <cell r="M863">
            <v>3.0769230769230799E-2</v>
          </cell>
          <cell r="N863">
            <v>1</v>
          </cell>
          <cell r="O863">
            <v>0.16872427983539101</v>
          </cell>
          <cell r="P863">
            <v>0.13795504906615999</v>
          </cell>
          <cell r="Q863">
            <v>4.5454545454545456E-2</v>
          </cell>
        </row>
        <row r="864">
          <cell r="B864" t="str">
            <v>3204_08_ELA</v>
          </cell>
          <cell r="C864" t="str">
            <v>Lexington 4</v>
          </cell>
          <cell r="D864" t="str">
            <v>ELA</v>
          </cell>
          <cell r="E864" t="str">
            <v>3204</v>
          </cell>
          <cell r="F864" t="str">
            <v>08</v>
          </cell>
          <cell r="G864">
            <v>25</v>
          </cell>
          <cell r="H864">
            <v>1</v>
          </cell>
          <cell r="I864">
            <v>8</v>
          </cell>
          <cell r="J864">
            <v>0</v>
          </cell>
          <cell r="K864">
            <v>1</v>
          </cell>
          <cell r="L864">
            <v>0.76470588235294101</v>
          </cell>
          <cell r="M864">
            <v>0</v>
          </cell>
          <cell r="N864">
            <v>1</v>
          </cell>
          <cell r="O864">
            <v>0.222772277227723</v>
          </cell>
          <cell r="P864">
            <v>0.222772277227723</v>
          </cell>
          <cell r="Q864">
            <v>3.8461538461538464E-2</v>
          </cell>
        </row>
        <row r="865">
          <cell r="B865" t="str">
            <v>3204_HS_ELA</v>
          </cell>
          <cell r="C865" t="str">
            <v>Lexington 4</v>
          </cell>
          <cell r="D865" t="str">
            <v>ELA</v>
          </cell>
          <cell r="E865" t="str">
            <v>3204</v>
          </cell>
          <cell r="F865" t="str">
            <v>HS</v>
          </cell>
          <cell r="G865">
            <v>29</v>
          </cell>
          <cell r="H865">
            <v>3</v>
          </cell>
          <cell r="I865">
            <v>9</v>
          </cell>
          <cell r="J865">
            <v>6</v>
          </cell>
          <cell r="K865">
            <v>1</v>
          </cell>
          <cell r="L865">
            <v>0.78048780487804903</v>
          </cell>
          <cell r="M865">
            <v>0.20689655172413801</v>
          </cell>
          <cell r="N865">
            <v>0.33333333333333298</v>
          </cell>
          <cell r="O865">
            <v>0.72189349112426004</v>
          </cell>
          <cell r="P865">
            <v>0.51499693940012203</v>
          </cell>
          <cell r="Q865">
            <v>0.21875</v>
          </cell>
        </row>
        <row r="866">
          <cell r="B866" t="str">
            <v>3205_04_Math</v>
          </cell>
          <cell r="C866" t="str">
            <v>Lexington 5</v>
          </cell>
          <cell r="D866" t="str">
            <v>Math</v>
          </cell>
          <cell r="E866" t="str">
            <v>3205</v>
          </cell>
          <cell r="F866" t="str">
            <v>04</v>
          </cell>
          <cell r="G866">
            <v>166</v>
          </cell>
          <cell r="H866">
            <v>6</v>
          </cell>
          <cell r="I866">
            <v>27</v>
          </cell>
          <cell r="J866">
            <v>57</v>
          </cell>
          <cell r="K866">
            <v>3</v>
          </cell>
          <cell r="L866">
            <v>0.86432160804020097</v>
          </cell>
          <cell r="M866">
            <v>0.343373493975904</v>
          </cell>
          <cell r="N866">
            <v>0.5</v>
          </cell>
          <cell r="O866">
            <v>0.52981849611063103</v>
          </cell>
          <cell r="P866">
            <v>0.18644500213472701</v>
          </cell>
          <cell r="Q866">
            <v>0.34883720930232559</v>
          </cell>
        </row>
        <row r="867">
          <cell r="B867" t="str">
            <v>3205_08_Math</v>
          </cell>
          <cell r="C867" t="str">
            <v>Lexington 5</v>
          </cell>
          <cell r="D867" t="str">
            <v>Math</v>
          </cell>
          <cell r="E867" t="str">
            <v>3205</v>
          </cell>
          <cell r="F867" t="str">
            <v>08</v>
          </cell>
          <cell r="G867">
            <v>121</v>
          </cell>
          <cell r="H867">
            <v>7</v>
          </cell>
          <cell r="I867">
            <v>35</v>
          </cell>
          <cell r="J867">
            <v>8</v>
          </cell>
          <cell r="K867">
            <v>2</v>
          </cell>
          <cell r="L867">
            <v>0.78527607361963203</v>
          </cell>
          <cell r="M867">
            <v>6.6115702479338803E-2</v>
          </cell>
          <cell r="N867">
            <v>0.28571428571428598</v>
          </cell>
          <cell r="O867">
            <v>0.393661384487073</v>
          </cell>
          <cell r="P867">
            <v>0.32754568200773398</v>
          </cell>
          <cell r="Q867">
            <v>7.8125E-2</v>
          </cell>
        </row>
        <row r="868">
          <cell r="B868" t="str">
            <v>3205_HS_Math</v>
          </cell>
          <cell r="C868" t="str">
            <v>Lexington 5</v>
          </cell>
          <cell r="D868" t="str">
            <v>Math</v>
          </cell>
          <cell r="E868" t="str">
            <v>3205</v>
          </cell>
          <cell r="F868" t="str">
            <v>HS</v>
          </cell>
          <cell r="G868">
            <v>107</v>
          </cell>
          <cell r="H868">
            <v>9</v>
          </cell>
          <cell r="I868">
            <v>81</v>
          </cell>
          <cell r="J868">
            <v>30</v>
          </cell>
          <cell r="K868">
            <v>3</v>
          </cell>
          <cell r="L868">
            <v>0.58883248730964499</v>
          </cell>
          <cell r="M868">
            <v>0.28037383177570102</v>
          </cell>
          <cell r="N868">
            <v>0.33333333333333298</v>
          </cell>
          <cell r="O868">
            <v>0.52453468697123495</v>
          </cell>
          <cell r="P868">
            <v>0.24416085519553399</v>
          </cell>
          <cell r="Q868">
            <v>0.28448275862068967</v>
          </cell>
        </row>
        <row r="869">
          <cell r="B869" t="str">
            <v>3205_04_ELA</v>
          </cell>
          <cell r="C869" t="str">
            <v>Lexington 5</v>
          </cell>
          <cell r="D869" t="str">
            <v>ELA</v>
          </cell>
          <cell r="E869" t="str">
            <v>3205</v>
          </cell>
          <cell r="F869" t="str">
            <v>04</v>
          </cell>
          <cell r="G869">
            <v>167</v>
          </cell>
          <cell r="H869">
            <v>6</v>
          </cell>
          <cell r="I869">
            <v>26</v>
          </cell>
          <cell r="J869">
            <v>49</v>
          </cell>
          <cell r="K869">
            <v>2</v>
          </cell>
          <cell r="L869">
            <v>0.86934673366834203</v>
          </cell>
          <cell r="M869">
            <v>0.29341317365269498</v>
          </cell>
          <cell r="N869">
            <v>0.33333333333333298</v>
          </cell>
          <cell r="O869">
            <v>0.59536082474226804</v>
          </cell>
          <cell r="P869">
            <v>0.301947651089573</v>
          </cell>
          <cell r="Q869">
            <v>0.2947976878612717</v>
          </cell>
        </row>
        <row r="870">
          <cell r="B870" t="str">
            <v>3205_08_ELA</v>
          </cell>
          <cell r="C870" t="str">
            <v>Lexington 5</v>
          </cell>
          <cell r="D870" t="str">
            <v>ELA</v>
          </cell>
          <cell r="E870" t="str">
            <v>3205</v>
          </cell>
          <cell r="F870" t="str">
            <v>08</v>
          </cell>
          <cell r="G870">
            <v>117</v>
          </cell>
          <cell r="H870">
            <v>7</v>
          </cell>
          <cell r="I870">
            <v>38</v>
          </cell>
          <cell r="J870">
            <v>14</v>
          </cell>
          <cell r="K870">
            <v>1</v>
          </cell>
          <cell r="L870">
            <v>0.76543209876543195</v>
          </cell>
          <cell r="M870">
            <v>0.11965811965812</v>
          </cell>
          <cell r="N870">
            <v>0.14285714285714299</v>
          </cell>
          <cell r="O870">
            <v>0.51252086811352204</v>
          </cell>
          <cell r="P870">
            <v>0.39286274845540298</v>
          </cell>
          <cell r="Q870">
            <v>0.12096774193548387</v>
          </cell>
        </row>
        <row r="871">
          <cell r="B871" t="str">
            <v>3205_HS_ELA</v>
          </cell>
          <cell r="C871" t="str">
            <v>Lexington 5</v>
          </cell>
          <cell r="D871" t="str">
            <v>ELA</v>
          </cell>
          <cell r="E871" t="str">
            <v>3205</v>
          </cell>
          <cell r="F871" t="str">
            <v>HS</v>
          </cell>
          <cell r="G871">
            <v>68</v>
          </cell>
          <cell r="H871">
            <v>14</v>
          </cell>
          <cell r="I871">
            <v>46</v>
          </cell>
          <cell r="J871">
            <v>37</v>
          </cell>
          <cell r="K871">
            <v>11</v>
          </cell>
          <cell r="L871">
            <v>0.640625</v>
          </cell>
          <cell r="M871">
            <v>0.54411764705882304</v>
          </cell>
          <cell r="N871">
            <v>0.78571428571428603</v>
          </cell>
          <cell r="O871">
            <v>0.88266953713670604</v>
          </cell>
          <cell r="P871">
            <v>0.338551890077883</v>
          </cell>
          <cell r="Q871">
            <v>0.58536585365853655</v>
          </cell>
        </row>
        <row r="872">
          <cell r="B872" t="str">
            <v>3301_04_Math</v>
          </cell>
          <cell r="C872" t="str">
            <v>McCormick</v>
          </cell>
          <cell r="D872" t="str">
            <v>Math</v>
          </cell>
          <cell r="E872" t="str">
            <v>3301</v>
          </cell>
          <cell r="F872" t="str">
            <v>04</v>
          </cell>
          <cell r="G872">
            <v>12</v>
          </cell>
          <cell r="H872">
            <v>0</v>
          </cell>
          <cell r="I872">
            <v>1</v>
          </cell>
          <cell r="J872">
            <v>0</v>
          </cell>
          <cell r="K872">
            <v>0</v>
          </cell>
          <cell r="L872">
            <v>0.92307692307692302</v>
          </cell>
          <cell r="M872">
            <v>0</v>
          </cell>
          <cell r="N872">
            <v>0</v>
          </cell>
          <cell r="O872">
            <v>9.0909090909090898E-2</v>
          </cell>
          <cell r="P872">
            <v>9.0909090909090898E-2</v>
          </cell>
          <cell r="Q872">
            <v>0</v>
          </cell>
        </row>
        <row r="873">
          <cell r="B873" t="str">
            <v>3301_08_Math</v>
          </cell>
          <cell r="C873" t="str">
            <v>McCormick</v>
          </cell>
          <cell r="D873" t="str">
            <v>Math</v>
          </cell>
          <cell r="E873" t="str">
            <v>3301</v>
          </cell>
          <cell r="F873" t="str">
            <v>08</v>
          </cell>
          <cell r="G873">
            <v>11</v>
          </cell>
          <cell r="H873">
            <v>1</v>
          </cell>
          <cell r="I873">
            <v>0</v>
          </cell>
          <cell r="J873">
            <v>1</v>
          </cell>
          <cell r="K873">
            <v>0</v>
          </cell>
          <cell r="L873">
            <v>1</v>
          </cell>
          <cell r="M873">
            <v>9.0909090909090898E-2</v>
          </cell>
          <cell r="N873">
            <v>0</v>
          </cell>
          <cell r="O873">
            <v>0.25531914893617003</v>
          </cell>
          <cell r="P873">
            <v>0.164410058027079</v>
          </cell>
          <cell r="Q873">
            <v>8.3333333333333329E-2</v>
          </cell>
        </row>
        <row r="874">
          <cell r="B874" t="str">
            <v>3301_HS_Math</v>
          </cell>
          <cell r="C874" t="str">
            <v>McCormick</v>
          </cell>
          <cell r="D874" t="str">
            <v>Math</v>
          </cell>
          <cell r="E874" t="str">
            <v>3301</v>
          </cell>
          <cell r="F874" t="str">
            <v>HS</v>
          </cell>
          <cell r="G874">
            <v>9</v>
          </cell>
          <cell r="H874">
            <v>0</v>
          </cell>
          <cell r="I874">
            <v>3</v>
          </cell>
          <cell r="J874">
            <v>1</v>
          </cell>
          <cell r="K874">
            <v>0</v>
          </cell>
          <cell r="L874">
            <v>0.75</v>
          </cell>
          <cell r="M874">
            <v>0.11111111111111099</v>
          </cell>
          <cell r="N874">
            <v>0</v>
          </cell>
          <cell r="O874">
            <v>0.16129032258064499</v>
          </cell>
          <cell r="P874">
            <v>5.01792114695341E-2</v>
          </cell>
          <cell r="Q874">
            <v>0.1111111111111111</v>
          </cell>
        </row>
        <row r="875">
          <cell r="B875" t="str">
            <v>3301_04_ELA</v>
          </cell>
          <cell r="C875" t="str">
            <v>McCormick</v>
          </cell>
          <cell r="D875" t="str">
            <v>ELA</v>
          </cell>
          <cell r="E875" t="str">
            <v>3301</v>
          </cell>
          <cell r="F875" t="str">
            <v>04</v>
          </cell>
          <cell r="G875">
            <v>11</v>
          </cell>
          <cell r="H875">
            <v>0</v>
          </cell>
          <cell r="I875">
            <v>2</v>
          </cell>
          <cell r="J875">
            <v>2</v>
          </cell>
          <cell r="K875">
            <v>0</v>
          </cell>
          <cell r="L875">
            <v>0.84615384615384603</v>
          </cell>
          <cell r="M875">
            <v>0.18181818181818199</v>
          </cell>
          <cell r="N875">
            <v>0</v>
          </cell>
          <cell r="O875">
            <v>0.162790697674419</v>
          </cell>
          <cell r="P875">
            <v>-1.90274841437632E-2</v>
          </cell>
          <cell r="Q875">
            <v>0.18181818181818182</v>
          </cell>
        </row>
        <row r="876">
          <cell r="B876" t="str">
            <v>3301_08_ELA</v>
          </cell>
          <cell r="C876" t="str">
            <v>McCormick</v>
          </cell>
          <cell r="D876" t="str">
            <v>ELA</v>
          </cell>
          <cell r="E876" t="str">
            <v>3301</v>
          </cell>
          <cell r="F876" t="str">
            <v>08</v>
          </cell>
          <cell r="G876">
            <v>11</v>
          </cell>
          <cell r="H876">
            <v>1</v>
          </cell>
          <cell r="I876">
            <v>0</v>
          </cell>
          <cell r="J876">
            <v>0</v>
          </cell>
          <cell r="K876">
            <v>0</v>
          </cell>
          <cell r="L876">
            <v>1</v>
          </cell>
          <cell r="M876">
            <v>0</v>
          </cell>
          <cell r="N876">
            <v>0</v>
          </cell>
          <cell r="O876">
            <v>0.21276595744680901</v>
          </cell>
          <cell r="P876">
            <v>0.21276595744680901</v>
          </cell>
          <cell r="Q876">
            <v>0</v>
          </cell>
        </row>
        <row r="877">
          <cell r="B877" t="str">
            <v>3301_HS_ELA</v>
          </cell>
          <cell r="C877" t="str">
            <v>McCormick</v>
          </cell>
          <cell r="D877" t="str">
            <v>ELA</v>
          </cell>
          <cell r="E877" t="str">
            <v>3301</v>
          </cell>
          <cell r="F877" t="str">
            <v>HS</v>
          </cell>
          <cell r="G877">
            <v>5</v>
          </cell>
          <cell r="H877">
            <v>4</v>
          </cell>
          <cell r="I877">
            <v>1</v>
          </cell>
          <cell r="J877">
            <v>1</v>
          </cell>
          <cell r="K877">
            <v>1</v>
          </cell>
          <cell r="L877">
            <v>0.9</v>
          </cell>
          <cell r="M877">
            <v>0.2</v>
          </cell>
          <cell r="N877">
            <v>0.25</v>
          </cell>
          <cell r="O877">
            <v>0.81081081081081097</v>
          </cell>
          <cell r="P877">
            <v>0.61081081081081101</v>
          </cell>
          <cell r="Q877">
            <v>0.22222222222222221</v>
          </cell>
        </row>
        <row r="878">
          <cell r="B878" t="str">
            <v>3410_04_Math</v>
          </cell>
          <cell r="C878" t="str">
            <v>Marion</v>
          </cell>
          <cell r="D878" t="str">
            <v>Math</v>
          </cell>
          <cell r="E878" t="str">
            <v>3410</v>
          </cell>
          <cell r="F878" t="str">
            <v>04</v>
          </cell>
          <cell r="G878">
            <v>56</v>
          </cell>
          <cell r="H878">
            <v>4</v>
          </cell>
          <cell r="I878">
            <v>3</v>
          </cell>
          <cell r="J878">
            <v>3</v>
          </cell>
          <cell r="K878">
            <v>0</v>
          </cell>
          <cell r="L878">
            <v>0.952380952380952</v>
          </cell>
          <cell r="M878">
            <v>5.3571428571428603E-2</v>
          </cell>
          <cell r="N878">
            <v>0</v>
          </cell>
          <cell r="O878">
            <v>7.8291814946619201E-2</v>
          </cell>
          <cell r="P878">
            <v>2.4720386375190601E-2</v>
          </cell>
          <cell r="Q878">
            <v>0.05</v>
          </cell>
        </row>
        <row r="879">
          <cell r="B879" t="str">
            <v>3410_08_Math</v>
          </cell>
          <cell r="C879" t="str">
            <v>Marion</v>
          </cell>
          <cell r="D879" t="str">
            <v>Math</v>
          </cell>
          <cell r="E879" t="str">
            <v>3410</v>
          </cell>
          <cell r="F879" t="str">
            <v>08</v>
          </cell>
          <cell r="G879">
            <v>35</v>
          </cell>
          <cell r="H879">
            <v>2</v>
          </cell>
          <cell r="I879">
            <v>9</v>
          </cell>
          <cell r="J879">
            <v>0</v>
          </cell>
          <cell r="K879">
            <v>1</v>
          </cell>
          <cell r="L879">
            <v>0.80434782608695699</v>
          </cell>
          <cell r="M879">
            <v>0</v>
          </cell>
          <cell r="N879">
            <v>0.5</v>
          </cell>
          <cell r="O879">
            <v>6.4935064935064901E-2</v>
          </cell>
          <cell r="P879">
            <v>6.4935064935064901E-2</v>
          </cell>
          <cell r="Q879">
            <v>2.7027027027027029E-2</v>
          </cell>
        </row>
        <row r="880">
          <cell r="B880" t="str">
            <v>3410_HS_Math</v>
          </cell>
          <cell r="C880" t="str">
            <v>Marion</v>
          </cell>
          <cell r="D880" t="str">
            <v>Math</v>
          </cell>
          <cell r="E880" t="str">
            <v>3410</v>
          </cell>
          <cell r="F880" t="str">
            <v>HS</v>
          </cell>
          <cell r="G880">
            <v>45</v>
          </cell>
          <cell r="H880">
            <v>4</v>
          </cell>
          <cell r="I880">
            <v>14</v>
          </cell>
          <cell r="J880">
            <v>3</v>
          </cell>
          <cell r="K880">
            <v>1</v>
          </cell>
          <cell r="L880">
            <v>0.77777777777777801</v>
          </cell>
          <cell r="M880">
            <v>6.6666666666666693E-2</v>
          </cell>
          <cell r="N880">
            <v>0.25</v>
          </cell>
          <cell r="O880">
            <v>0.25405405405405401</v>
          </cell>
          <cell r="P880">
            <v>0.187387387387387</v>
          </cell>
          <cell r="Q880">
            <v>8.1632653061224483E-2</v>
          </cell>
        </row>
        <row r="881">
          <cell r="B881" t="str">
            <v>3410_04_ELA</v>
          </cell>
          <cell r="C881" t="str">
            <v>Marion</v>
          </cell>
          <cell r="D881" t="str">
            <v>ELA</v>
          </cell>
          <cell r="E881" t="str">
            <v>3410</v>
          </cell>
          <cell r="F881" t="str">
            <v>04</v>
          </cell>
          <cell r="G881">
            <v>53</v>
          </cell>
          <cell r="H881">
            <v>4</v>
          </cell>
          <cell r="I881">
            <v>9</v>
          </cell>
          <cell r="J881">
            <v>4</v>
          </cell>
          <cell r="K881">
            <v>1</v>
          </cell>
          <cell r="L881">
            <v>0.86363636363636398</v>
          </cell>
          <cell r="M881">
            <v>7.5471698113207503E-2</v>
          </cell>
          <cell r="N881">
            <v>0.25</v>
          </cell>
          <cell r="O881">
            <v>0.18888888888888899</v>
          </cell>
          <cell r="P881">
            <v>0.11341719077568101</v>
          </cell>
          <cell r="Q881">
            <v>8.771929824561403E-2</v>
          </cell>
        </row>
        <row r="882">
          <cell r="B882" t="str">
            <v>3410_08_ELA</v>
          </cell>
          <cell r="C882" t="str">
            <v>Marion</v>
          </cell>
          <cell r="D882" t="str">
            <v>ELA</v>
          </cell>
          <cell r="E882" t="str">
            <v>3410</v>
          </cell>
          <cell r="F882" t="str">
            <v>08</v>
          </cell>
          <cell r="G882">
            <v>37</v>
          </cell>
          <cell r="H882">
            <v>2</v>
          </cell>
          <cell r="I882">
            <v>8</v>
          </cell>
          <cell r="J882">
            <v>3</v>
          </cell>
          <cell r="K882">
            <v>0</v>
          </cell>
          <cell r="L882">
            <v>0.82978723404255295</v>
          </cell>
          <cell r="M882">
            <v>8.1081081081081099E-2</v>
          </cell>
          <cell r="N882">
            <v>0</v>
          </cell>
          <cell r="O882">
            <v>0.22923588039867099</v>
          </cell>
          <cell r="P882">
            <v>0.14815479931759001</v>
          </cell>
          <cell r="Q882">
            <v>7.6923076923076927E-2</v>
          </cell>
        </row>
        <row r="883">
          <cell r="B883" t="str">
            <v>3410_HS_ELA</v>
          </cell>
          <cell r="C883" t="str">
            <v>Marion</v>
          </cell>
          <cell r="D883" t="str">
            <v>ELA</v>
          </cell>
          <cell r="E883" t="str">
            <v>3410</v>
          </cell>
          <cell r="F883" t="str">
            <v>HS</v>
          </cell>
          <cell r="G883">
            <v>39</v>
          </cell>
          <cell r="H883">
            <v>1</v>
          </cell>
          <cell r="I883">
            <v>7</v>
          </cell>
          <cell r="J883">
            <v>8</v>
          </cell>
          <cell r="K883">
            <v>0</v>
          </cell>
          <cell r="L883">
            <v>0.85106382978723405</v>
          </cell>
          <cell r="M883">
            <v>0.20512820512820501</v>
          </cell>
          <cell r="N883">
            <v>0</v>
          </cell>
          <cell r="O883">
            <v>0.65432098765432101</v>
          </cell>
          <cell r="P883">
            <v>0.449192782526116</v>
          </cell>
          <cell r="Q883">
            <v>0.2</v>
          </cell>
        </row>
        <row r="884">
          <cell r="B884" t="str">
            <v>3501_04_Math</v>
          </cell>
          <cell r="C884" t="str">
            <v>Marlboro</v>
          </cell>
          <cell r="D884" t="str">
            <v>Math</v>
          </cell>
          <cell r="E884" t="str">
            <v>3501</v>
          </cell>
          <cell r="F884" t="str">
            <v>04</v>
          </cell>
          <cell r="G884">
            <v>32</v>
          </cell>
          <cell r="H884">
            <v>2</v>
          </cell>
          <cell r="I884">
            <v>3</v>
          </cell>
          <cell r="J884">
            <v>0</v>
          </cell>
          <cell r="K884">
            <v>0</v>
          </cell>
          <cell r="L884">
            <v>0.91891891891891897</v>
          </cell>
          <cell r="M884">
            <v>0</v>
          </cell>
          <cell r="N884">
            <v>0</v>
          </cell>
          <cell r="O884">
            <v>0.19917012448132801</v>
          </cell>
          <cell r="P884">
            <v>0.19917012448132801</v>
          </cell>
          <cell r="Q884">
            <v>0</v>
          </cell>
        </row>
        <row r="885">
          <cell r="B885" t="str">
            <v>3501_08_Math</v>
          </cell>
          <cell r="C885" t="str">
            <v>Marlboro</v>
          </cell>
          <cell r="D885" t="str">
            <v>Math</v>
          </cell>
          <cell r="E885" t="str">
            <v>3501</v>
          </cell>
          <cell r="F885" t="str">
            <v>08</v>
          </cell>
          <cell r="G885">
            <v>31</v>
          </cell>
          <cell r="H885">
            <v>3</v>
          </cell>
          <cell r="I885">
            <v>8</v>
          </cell>
          <cell r="J885">
            <v>0</v>
          </cell>
          <cell r="K885">
            <v>0</v>
          </cell>
          <cell r="L885">
            <v>0.80952380952380998</v>
          </cell>
          <cell r="M885">
            <v>0</v>
          </cell>
          <cell r="N885">
            <v>0</v>
          </cell>
          <cell r="O885">
            <v>0.12068965517241401</v>
          </cell>
          <cell r="P885">
            <v>0.12068965517241401</v>
          </cell>
          <cell r="Q885">
            <v>0</v>
          </cell>
        </row>
        <row r="886">
          <cell r="B886" t="str">
            <v>3501_HS_Math</v>
          </cell>
          <cell r="C886" t="str">
            <v>Marlboro</v>
          </cell>
          <cell r="D886" t="str">
            <v>Math</v>
          </cell>
          <cell r="E886" t="str">
            <v>3501</v>
          </cell>
          <cell r="F886" t="str">
            <v>HS</v>
          </cell>
          <cell r="G886">
            <v>26</v>
          </cell>
          <cell r="H886">
            <v>11</v>
          </cell>
          <cell r="I886">
            <v>3</v>
          </cell>
          <cell r="J886">
            <v>3</v>
          </cell>
          <cell r="K886">
            <v>10</v>
          </cell>
          <cell r="L886">
            <v>0.92500000000000004</v>
          </cell>
          <cell r="M886">
            <v>0.115384615384615</v>
          </cell>
          <cell r="N886">
            <v>0.90909090909090895</v>
          </cell>
          <cell r="O886">
            <v>0.1875</v>
          </cell>
          <cell r="P886">
            <v>7.2115384615384595E-2</v>
          </cell>
          <cell r="Q886">
            <v>0.35135135135135137</v>
          </cell>
        </row>
        <row r="887">
          <cell r="B887" t="str">
            <v>3501_04_ELA</v>
          </cell>
          <cell r="C887" t="str">
            <v>Marlboro</v>
          </cell>
          <cell r="D887" t="str">
            <v>ELA</v>
          </cell>
          <cell r="E887" t="str">
            <v>3501</v>
          </cell>
          <cell r="F887" t="str">
            <v>04</v>
          </cell>
          <cell r="G887">
            <v>32</v>
          </cell>
          <cell r="H887">
            <v>2</v>
          </cell>
          <cell r="I887">
            <v>3</v>
          </cell>
          <cell r="J887">
            <v>0</v>
          </cell>
          <cell r="K887">
            <v>1</v>
          </cell>
          <cell r="L887">
            <v>0.91891891891891897</v>
          </cell>
          <cell r="M887">
            <v>0</v>
          </cell>
          <cell r="N887">
            <v>0.5</v>
          </cell>
          <cell r="O887">
            <v>0.20331950207468899</v>
          </cell>
          <cell r="P887">
            <v>0.20331950207468899</v>
          </cell>
          <cell r="Q887">
            <v>2.9411764705882353E-2</v>
          </cell>
        </row>
        <row r="888">
          <cell r="B888" t="str">
            <v>3501_08_ELA</v>
          </cell>
          <cell r="C888" t="str">
            <v>Marlboro</v>
          </cell>
          <cell r="D888" t="str">
            <v>ELA</v>
          </cell>
          <cell r="E888" t="str">
            <v>3501</v>
          </cell>
          <cell r="F888" t="str">
            <v>08</v>
          </cell>
          <cell r="G888">
            <v>28</v>
          </cell>
          <cell r="H888">
            <v>3</v>
          </cell>
          <cell r="I888">
            <v>10</v>
          </cell>
          <cell r="J888">
            <v>0</v>
          </cell>
          <cell r="K888">
            <v>2</v>
          </cell>
          <cell r="L888">
            <v>0.75609756097560998</v>
          </cell>
          <cell r="M888">
            <v>0</v>
          </cell>
          <cell r="N888">
            <v>0.66666666666666696</v>
          </cell>
          <cell r="O888">
            <v>0.23008849557522101</v>
          </cell>
          <cell r="P888">
            <v>0.23008849557522101</v>
          </cell>
          <cell r="Q888">
            <v>6.4516129032258063E-2</v>
          </cell>
        </row>
        <row r="889">
          <cell r="B889" t="str">
            <v>3501_HS_ELA</v>
          </cell>
          <cell r="C889" t="str">
            <v>Marlboro</v>
          </cell>
          <cell r="D889" t="str">
            <v>ELA</v>
          </cell>
          <cell r="E889" t="str">
            <v>3501</v>
          </cell>
          <cell r="F889" t="str">
            <v>HS</v>
          </cell>
          <cell r="G889">
            <v>16</v>
          </cell>
          <cell r="H889">
            <v>11</v>
          </cell>
          <cell r="I889">
            <v>15</v>
          </cell>
          <cell r="J889">
            <v>5</v>
          </cell>
          <cell r="K889">
            <v>10</v>
          </cell>
          <cell r="L889">
            <v>0.64285714285714302</v>
          </cell>
          <cell r="M889">
            <v>0.3125</v>
          </cell>
          <cell r="N889">
            <v>0.90909090909090895</v>
          </cell>
          <cell r="O889">
            <v>0.74452554744525501</v>
          </cell>
          <cell r="P889">
            <v>0.43202554744525501</v>
          </cell>
          <cell r="Q889">
            <v>0.55555555555555558</v>
          </cell>
        </row>
        <row r="890">
          <cell r="B890" t="str">
            <v>3601_04_Math</v>
          </cell>
          <cell r="C890" t="str">
            <v>Newberry</v>
          </cell>
          <cell r="D890" t="str">
            <v>Math</v>
          </cell>
          <cell r="E890" t="str">
            <v>3601</v>
          </cell>
          <cell r="F890" t="str">
            <v>04</v>
          </cell>
          <cell r="G890">
            <v>68</v>
          </cell>
          <cell r="H890">
            <v>0</v>
          </cell>
          <cell r="I890">
            <v>9</v>
          </cell>
          <cell r="J890">
            <v>16</v>
          </cell>
          <cell r="K890">
            <v>0</v>
          </cell>
          <cell r="L890">
            <v>0.88311688311688297</v>
          </cell>
          <cell r="M890">
            <v>0.23529411764705899</v>
          </cell>
          <cell r="N890">
            <v>0</v>
          </cell>
          <cell r="O890">
            <v>0.35555555555555601</v>
          </cell>
          <cell r="P890">
            <v>0.120261437908497</v>
          </cell>
          <cell r="Q890">
            <v>0.23529411764705882</v>
          </cell>
        </row>
        <row r="891">
          <cell r="B891" t="str">
            <v>3601_08_Math</v>
          </cell>
          <cell r="C891" t="str">
            <v>Newberry</v>
          </cell>
          <cell r="D891" t="str">
            <v>Math</v>
          </cell>
          <cell r="E891" t="str">
            <v>3601</v>
          </cell>
          <cell r="F891" t="str">
            <v>08</v>
          </cell>
          <cell r="G891">
            <v>42</v>
          </cell>
          <cell r="H891">
            <v>1</v>
          </cell>
          <cell r="I891">
            <v>11</v>
          </cell>
          <cell r="J891">
            <v>3</v>
          </cell>
          <cell r="K891">
            <v>0</v>
          </cell>
          <cell r="L891">
            <v>0.79629629629629595</v>
          </cell>
          <cell r="M891">
            <v>7.1428571428571397E-2</v>
          </cell>
          <cell r="N891">
            <v>0</v>
          </cell>
          <cell r="O891">
            <v>0.26822157434402299</v>
          </cell>
          <cell r="P891">
            <v>0.19679300291545199</v>
          </cell>
          <cell r="Q891">
            <v>6.9767441860465115E-2</v>
          </cell>
        </row>
        <row r="892">
          <cell r="B892" t="str">
            <v>3601_HS_Math</v>
          </cell>
          <cell r="C892" t="str">
            <v>Newberry</v>
          </cell>
          <cell r="D892" t="str">
            <v>Math</v>
          </cell>
          <cell r="E892" t="str">
            <v>3601</v>
          </cell>
          <cell r="F892" t="str">
            <v>HS</v>
          </cell>
          <cell r="G892">
            <v>66</v>
          </cell>
          <cell r="H892">
            <v>0</v>
          </cell>
          <cell r="I892">
            <v>29</v>
          </cell>
          <cell r="J892">
            <v>10</v>
          </cell>
          <cell r="K892">
            <v>0</v>
          </cell>
          <cell r="L892">
            <v>0.69473684210526299</v>
          </cell>
          <cell r="M892">
            <v>0.15151515151515199</v>
          </cell>
          <cell r="N892">
            <v>0</v>
          </cell>
          <cell r="O892">
            <v>0.51219512195121997</v>
          </cell>
          <cell r="P892">
            <v>0.36067997043606798</v>
          </cell>
          <cell r="Q892">
            <v>0.15151515151515152</v>
          </cell>
        </row>
        <row r="893">
          <cell r="B893" t="str">
            <v>3601_04_ELA</v>
          </cell>
          <cell r="C893" t="str">
            <v>Newberry</v>
          </cell>
          <cell r="D893" t="str">
            <v>ELA</v>
          </cell>
          <cell r="E893" t="str">
            <v>3601</v>
          </cell>
          <cell r="F893" t="str">
            <v>04</v>
          </cell>
          <cell r="G893">
            <v>63</v>
          </cell>
          <cell r="H893">
            <v>0</v>
          </cell>
          <cell r="I893">
            <v>15</v>
          </cell>
          <cell r="J893">
            <v>12</v>
          </cell>
          <cell r="K893">
            <v>0</v>
          </cell>
          <cell r="L893">
            <v>0.80769230769230804</v>
          </cell>
          <cell r="M893">
            <v>0.19047619047618999</v>
          </cell>
          <cell r="N893">
            <v>0</v>
          </cell>
          <cell r="O893">
            <v>0.39882697947214102</v>
          </cell>
          <cell r="P893">
            <v>0.20835078899595</v>
          </cell>
          <cell r="Q893">
            <v>0.19047619047619047</v>
          </cell>
        </row>
        <row r="894">
          <cell r="B894" t="str">
            <v>3601_08_ELA</v>
          </cell>
          <cell r="C894" t="str">
            <v>Newberry</v>
          </cell>
          <cell r="D894" t="str">
            <v>ELA</v>
          </cell>
          <cell r="E894" t="str">
            <v>3601</v>
          </cell>
          <cell r="F894" t="str">
            <v>08</v>
          </cell>
          <cell r="G894">
            <v>41</v>
          </cell>
          <cell r="H894">
            <v>1</v>
          </cell>
          <cell r="I894">
            <v>11</v>
          </cell>
          <cell r="J894">
            <v>2</v>
          </cell>
          <cell r="K894">
            <v>0</v>
          </cell>
          <cell r="L894">
            <v>0.79245283018867896</v>
          </cell>
          <cell r="M894">
            <v>4.8780487804878099E-2</v>
          </cell>
          <cell r="N894">
            <v>0</v>
          </cell>
          <cell r="O894">
            <v>0.32</v>
          </cell>
          <cell r="P894">
            <v>0.27121951219512203</v>
          </cell>
          <cell r="Q894">
            <v>4.7619047619047616E-2</v>
          </cell>
        </row>
        <row r="895">
          <cell r="B895" t="str">
            <v>3601_HS_ELA</v>
          </cell>
          <cell r="C895" t="str">
            <v>Newberry</v>
          </cell>
          <cell r="D895" t="str">
            <v>ELA</v>
          </cell>
          <cell r="E895" t="str">
            <v>3601</v>
          </cell>
          <cell r="F895" t="str">
            <v>HS</v>
          </cell>
          <cell r="G895">
            <v>55</v>
          </cell>
          <cell r="H895">
            <v>0</v>
          </cell>
          <cell r="I895">
            <v>5</v>
          </cell>
          <cell r="J895">
            <v>14</v>
          </cell>
          <cell r="K895">
            <v>0</v>
          </cell>
          <cell r="L895">
            <v>0.91666666666666696</v>
          </cell>
          <cell r="M895">
            <v>0.25454545454545502</v>
          </cell>
          <cell r="N895">
            <v>0</v>
          </cell>
          <cell r="O895">
            <v>0.77419354838709697</v>
          </cell>
          <cell r="P895">
            <v>0.51964809384164201</v>
          </cell>
          <cell r="Q895">
            <v>0.25454545454545452</v>
          </cell>
        </row>
        <row r="896">
          <cell r="B896" t="str">
            <v>3701_04_Math</v>
          </cell>
          <cell r="C896" t="str">
            <v>Oconee</v>
          </cell>
          <cell r="D896" t="str">
            <v>Math</v>
          </cell>
          <cell r="E896" t="str">
            <v>3701</v>
          </cell>
          <cell r="F896" t="str">
            <v>04</v>
          </cell>
          <cell r="G896">
            <v>202</v>
          </cell>
          <cell r="H896">
            <v>8</v>
          </cell>
          <cell r="I896">
            <v>1</v>
          </cell>
          <cell r="J896">
            <v>26</v>
          </cell>
          <cell r="K896">
            <v>4</v>
          </cell>
          <cell r="L896">
            <v>0.99526066350710896</v>
          </cell>
          <cell r="M896">
            <v>0.12871287128712899</v>
          </cell>
          <cell r="N896">
            <v>0.5</v>
          </cell>
          <cell r="O896">
            <v>0.39350649350649403</v>
          </cell>
          <cell r="P896">
            <v>0.26479362221936498</v>
          </cell>
          <cell r="Q896">
            <v>0.14285714285714285</v>
          </cell>
        </row>
        <row r="897">
          <cell r="B897" t="str">
            <v>3701_08_Math</v>
          </cell>
          <cell r="C897" t="str">
            <v>Oconee</v>
          </cell>
          <cell r="D897" t="str">
            <v>Math</v>
          </cell>
          <cell r="E897" t="str">
            <v>3701</v>
          </cell>
          <cell r="F897" t="str">
            <v>08</v>
          </cell>
          <cell r="G897">
            <v>141</v>
          </cell>
          <cell r="H897">
            <v>6</v>
          </cell>
          <cell r="I897">
            <v>3</v>
          </cell>
          <cell r="J897">
            <v>9</v>
          </cell>
          <cell r="K897">
            <v>3</v>
          </cell>
          <cell r="L897">
            <v>0.98</v>
          </cell>
          <cell r="M897">
            <v>6.3829787234042507E-2</v>
          </cell>
          <cell r="N897">
            <v>0.5</v>
          </cell>
          <cell r="O897">
            <v>0.40657894736842098</v>
          </cell>
          <cell r="P897">
            <v>0.34274916013437901</v>
          </cell>
          <cell r="Q897">
            <v>8.1632653061224483E-2</v>
          </cell>
        </row>
        <row r="898">
          <cell r="B898" t="str">
            <v>3701_HS_Math</v>
          </cell>
          <cell r="C898" t="str">
            <v>Oconee</v>
          </cell>
          <cell r="D898" t="str">
            <v>Math</v>
          </cell>
          <cell r="E898" t="str">
            <v>3701</v>
          </cell>
          <cell r="F898" t="str">
            <v>HS</v>
          </cell>
          <cell r="G898">
            <v>106</v>
          </cell>
          <cell r="H898">
            <v>13</v>
          </cell>
          <cell r="I898">
            <v>21</v>
          </cell>
          <cell r="J898">
            <v>19</v>
          </cell>
          <cell r="K898">
            <v>9</v>
          </cell>
          <cell r="L898">
            <v>0.85</v>
          </cell>
          <cell r="M898">
            <v>0.179245283018868</v>
          </cell>
          <cell r="N898">
            <v>0.69230769230769196</v>
          </cell>
          <cell r="O898">
            <v>0.54511278195488699</v>
          </cell>
          <cell r="P898">
            <v>0.365867498936019</v>
          </cell>
          <cell r="Q898">
            <v>0.23529411764705882</v>
          </cell>
        </row>
        <row r="899">
          <cell r="B899" t="str">
            <v>3701_04_ELA</v>
          </cell>
          <cell r="C899" t="str">
            <v>Oconee</v>
          </cell>
          <cell r="D899" t="str">
            <v>ELA</v>
          </cell>
          <cell r="E899" t="str">
            <v>3701</v>
          </cell>
          <cell r="F899" t="str">
            <v>04</v>
          </cell>
          <cell r="G899">
            <v>202</v>
          </cell>
          <cell r="H899">
            <v>8</v>
          </cell>
          <cell r="I899">
            <v>1</v>
          </cell>
          <cell r="J899">
            <v>25</v>
          </cell>
          <cell r="K899">
            <v>4</v>
          </cell>
          <cell r="L899">
            <v>0.99526066350710896</v>
          </cell>
          <cell r="M899">
            <v>0.123762376237624</v>
          </cell>
          <cell r="N899">
            <v>0.5</v>
          </cell>
          <cell r="O899">
            <v>0.40779220779220798</v>
          </cell>
          <cell r="P899">
            <v>0.284029831554584</v>
          </cell>
          <cell r="Q899">
            <v>0.1380952380952381</v>
          </cell>
        </row>
        <row r="900">
          <cell r="B900" t="str">
            <v>3701_08_ELA</v>
          </cell>
          <cell r="C900" t="str">
            <v>Oconee</v>
          </cell>
          <cell r="D900" t="str">
            <v>ELA</v>
          </cell>
          <cell r="E900" t="str">
            <v>3701</v>
          </cell>
          <cell r="F900" t="str">
            <v>08</v>
          </cell>
          <cell r="G900">
            <v>141</v>
          </cell>
          <cell r="H900">
            <v>5</v>
          </cell>
          <cell r="I900">
            <v>4</v>
          </cell>
          <cell r="J900">
            <v>8</v>
          </cell>
          <cell r="K900">
            <v>3</v>
          </cell>
          <cell r="L900">
            <v>0.97333333333333305</v>
          </cell>
          <cell r="M900">
            <v>5.6737588652482303E-2</v>
          </cell>
          <cell r="N900">
            <v>0.6</v>
          </cell>
          <cell r="O900">
            <v>0.432894736842105</v>
          </cell>
          <cell r="P900">
            <v>0.37615714818962298</v>
          </cell>
          <cell r="Q900">
            <v>7.5342465753424653E-2</v>
          </cell>
        </row>
        <row r="901">
          <cell r="B901" t="str">
            <v>3701_HS_ELA</v>
          </cell>
          <cell r="C901" t="str">
            <v>Oconee</v>
          </cell>
          <cell r="D901" t="str">
            <v>ELA</v>
          </cell>
          <cell r="E901" t="str">
            <v>3701</v>
          </cell>
          <cell r="F901" t="str">
            <v>HS</v>
          </cell>
          <cell r="G901">
            <v>77</v>
          </cell>
          <cell r="H901">
            <v>13</v>
          </cell>
          <cell r="I901">
            <v>6</v>
          </cell>
          <cell r="J901">
            <v>38</v>
          </cell>
          <cell r="K901">
            <v>10</v>
          </cell>
          <cell r="L901">
            <v>0.9375</v>
          </cell>
          <cell r="M901">
            <v>0.493506493506494</v>
          </cell>
          <cell r="N901">
            <v>0.76923076923076905</v>
          </cell>
          <cell r="O901">
            <v>0.854700854700855</v>
          </cell>
          <cell r="P901">
            <v>0.36119436119436099</v>
          </cell>
          <cell r="Q901">
            <v>0.53333333333333333</v>
          </cell>
        </row>
        <row r="902">
          <cell r="B902" t="str">
            <v>3809_04_Math</v>
          </cell>
          <cell r="C902" t="str">
            <v>Orangeburg</v>
          </cell>
          <cell r="D902" t="str">
            <v>Math</v>
          </cell>
          <cell r="E902" t="str">
            <v>3809</v>
          </cell>
          <cell r="F902" t="str">
            <v>04</v>
          </cell>
          <cell r="G902">
            <v>22</v>
          </cell>
          <cell r="H902">
            <v>6</v>
          </cell>
          <cell r="I902">
            <v>81</v>
          </cell>
          <cell r="J902">
            <v>1</v>
          </cell>
          <cell r="K902">
            <v>3</v>
          </cell>
          <cell r="L902">
            <v>0.25688073394495398</v>
          </cell>
          <cell r="M902">
            <v>4.5454545454545497E-2</v>
          </cell>
          <cell r="N902">
            <v>0.5</v>
          </cell>
          <cell r="O902">
            <v>0.15625</v>
          </cell>
          <cell r="P902">
            <v>0.110795454545455</v>
          </cell>
          <cell r="Q902">
            <v>0.14285714285714285</v>
          </cell>
        </row>
        <row r="903">
          <cell r="B903" t="str">
            <v>3809_08_Math</v>
          </cell>
          <cell r="C903" t="str">
            <v>Orangeburg</v>
          </cell>
          <cell r="D903" t="str">
            <v>Math</v>
          </cell>
          <cell r="E903" t="str">
            <v>3809</v>
          </cell>
          <cell r="F903" t="str">
            <v>08</v>
          </cell>
          <cell r="G903">
            <v>15</v>
          </cell>
          <cell r="H903">
            <v>6</v>
          </cell>
          <cell r="I903">
            <v>112</v>
          </cell>
          <cell r="J903">
            <v>0</v>
          </cell>
          <cell r="K903">
            <v>1</v>
          </cell>
          <cell r="L903">
            <v>0.157894736842105</v>
          </cell>
          <cell r="M903">
            <v>0</v>
          </cell>
          <cell r="N903">
            <v>0.16666666666666699</v>
          </cell>
          <cell r="O903">
            <v>5.6179775280898903E-2</v>
          </cell>
          <cell r="P903">
            <v>5.6179775280898903E-2</v>
          </cell>
          <cell r="Q903">
            <v>4.7619047619047616E-2</v>
          </cell>
        </row>
        <row r="904">
          <cell r="B904" t="str">
            <v>3809_HS_Math</v>
          </cell>
          <cell r="C904" t="str">
            <v>Orangeburg</v>
          </cell>
          <cell r="D904" t="str">
            <v>Math</v>
          </cell>
          <cell r="E904" t="str">
            <v>3809</v>
          </cell>
          <cell r="F904" t="str">
            <v>HS</v>
          </cell>
          <cell r="G904">
            <v>32</v>
          </cell>
          <cell r="H904">
            <v>1</v>
          </cell>
          <cell r="I904">
            <v>58</v>
          </cell>
          <cell r="J904">
            <v>1</v>
          </cell>
          <cell r="K904">
            <v>1</v>
          </cell>
          <cell r="L904">
            <v>0.36263736263736301</v>
          </cell>
          <cell r="M904">
            <v>3.125E-2</v>
          </cell>
          <cell r="N904">
            <v>1</v>
          </cell>
          <cell r="O904">
            <v>0.23555555555555599</v>
          </cell>
          <cell r="P904">
            <v>0.20430555555555599</v>
          </cell>
          <cell r="Q904">
            <v>6.0606060606060608E-2</v>
          </cell>
        </row>
        <row r="905">
          <cell r="B905" t="str">
            <v>3809_04_ELA</v>
          </cell>
          <cell r="C905" t="str">
            <v>Orangeburg</v>
          </cell>
          <cell r="D905" t="str">
            <v>ELA</v>
          </cell>
          <cell r="E905" t="str">
            <v>3809</v>
          </cell>
          <cell r="F905" t="str">
            <v>04</v>
          </cell>
          <cell r="G905">
            <v>24</v>
          </cell>
          <cell r="H905">
            <v>6</v>
          </cell>
          <cell r="I905">
            <v>79</v>
          </cell>
          <cell r="J905">
            <v>2</v>
          </cell>
          <cell r="K905">
            <v>5</v>
          </cell>
          <cell r="L905">
            <v>0.27522935779816499</v>
          </cell>
          <cell r="M905">
            <v>8.3333333333333301E-2</v>
          </cell>
          <cell r="N905">
            <v>0.83333333333333304</v>
          </cell>
          <cell r="O905">
            <v>0.32642487046632102</v>
          </cell>
          <cell r="P905">
            <v>0.24309153713298801</v>
          </cell>
          <cell r="Q905">
            <v>0.23333333333333334</v>
          </cell>
        </row>
        <row r="906">
          <cell r="B906" t="str">
            <v>3809_08_ELA</v>
          </cell>
          <cell r="C906" t="str">
            <v>Orangeburg</v>
          </cell>
          <cell r="D906" t="str">
            <v>ELA</v>
          </cell>
          <cell r="E906" t="str">
            <v>3809</v>
          </cell>
          <cell r="F906" t="str">
            <v>08</v>
          </cell>
          <cell r="G906">
            <v>14</v>
          </cell>
          <cell r="H906">
            <v>6</v>
          </cell>
          <cell r="I906">
            <v>113</v>
          </cell>
          <cell r="J906">
            <v>0</v>
          </cell>
          <cell r="K906">
            <v>3</v>
          </cell>
          <cell r="L906">
            <v>0.150375939849624</v>
          </cell>
          <cell r="M906">
            <v>0</v>
          </cell>
          <cell r="N906">
            <v>0.5</v>
          </cell>
          <cell r="O906">
            <v>0.24444444444444399</v>
          </cell>
          <cell r="P906">
            <v>0.24444444444444399</v>
          </cell>
          <cell r="Q906">
            <v>0.15</v>
          </cell>
        </row>
        <row r="907">
          <cell r="B907" t="str">
            <v>3809_HS_ELA</v>
          </cell>
          <cell r="C907" t="str">
            <v>Orangeburg</v>
          </cell>
          <cell r="D907" t="str">
            <v>ELA</v>
          </cell>
          <cell r="E907" t="str">
            <v>3809</v>
          </cell>
          <cell r="F907" t="str">
            <v>HS</v>
          </cell>
          <cell r="G907">
            <v>37</v>
          </cell>
          <cell r="H907">
            <v>0</v>
          </cell>
          <cell r="I907">
            <v>53</v>
          </cell>
          <cell r="J907">
            <v>14</v>
          </cell>
          <cell r="K907">
            <v>0</v>
          </cell>
          <cell r="L907">
            <v>0.41111111111111098</v>
          </cell>
          <cell r="M907">
            <v>0.37837837837837801</v>
          </cell>
          <cell r="N907">
            <v>0</v>
          </cell>
          <cell r="O907">
            <v>0.70212765957446799</v>
          </cell>
          <cell r="P907">
            <v>0.32374928119608998</v>
          </cell>
          <cell r="Q907">
            <v>0.3783783783783784</v>
          </cell>
        </row>
        <row r="908">
          <cell r="B908" t="str">
            <v>3901_04_Math</v>
          </cell>
          <cell r="C908" t="str">
            <v>Pickens</v>
          </cell>
          <cell r="D908" t="str">
            <v>Math</v>
          </cell>
          <cell r="E908" t="str">
            <v>3901</v>
          </cell>
          <cell r="F908" t="str">
            <v>04</v>
          </cell>
          <cell r="G908">
            <v>178</v>
          </cell>
          <cell r="H908">
            <v>9</v>
          </cell>
          <cell r="I908">
            <v>6</v>
          </cell>
          <cell r="J908">
            <v>26</v>
          </cell>
          <cell r="K908">
            <v>2</v>
          </cell>
          <cell r="L908">
            <v>0.96891191709844604</v>
          </cell>
          <cell r="M908">
            <v>0.14606741573033699</v>
          </cell>
          <cell r="N908">
            <v>0.22222222222222199</v>
          </cell>
          <cell r="O908">
            <v>0.46894689468946898</v>
          </cell>
          <cell r="P908">
            <v>0.32287947895913199</v>
          </cell>
          <cell r="Q908">
            <v>0.1497326203208556</v>
          </cell>
        </row>
        <row r="909">
          <cell r="B909" t="str">
            <v>3901_08_Math</v>
          </cell>
          <cell r="C909" t="str">
            <v>Pickens</v>
          </cell>
          <cell r="D909" t="str">
            <v>Math</v>
          </cell>
          <cell r="E909" t="str">
            <v>3901</v>
          </cell>
          <cell r="F909" t="str">
            <v>08</v>
          </cell>
          <cell r="G909">
            <v>144</v>
          </cell>
          <cell r="H909">
            <v>13</v>
          </cell>
          <cell r="I909">
            <v>12</v>
          </cell>
          <cell r="J909">
            <v>5</v>
          </cell>
          <cell r="K909">
            <v>3</v>
          </cell>
          <cell r="L909">
            <v>0.92899408284023699</v>
          </cell>
          <cell r="M909">
            <v>3.4722222222222203E-2</v>
          </cell>
          <cell r="N909">
            <v>0.230769230769231</v>
          </cell>
          <cell r="O909">
            <v>0.37414383561643799</v>
          </cell>
          <cell r="P909">
            <v>0.339421613394216</v>
          </cell>
          <cell r="Q909">
            <v>5.0955414012738856E-2</v>
          </cell>
        </row>
        <row r="910">
          <cell r="B910" t="str">
            <v>3901_HS_Math</v>
          </cell>
          <cell r="C910" t="str">
            <v>Pickens</v>
          </cell>
          <cell r="D910" t="str">
            <v>Math</v>
          </cell>
          <cell r="E910" t="str">
            <v>3901</v>
          </cell>
          <cell r="F910" t="str">
            <v>HS</v>
          </cell>
          <cell r="G910">
            <v>147</v>
          </cell>
          <cell r="H910">
            <v>8</v>
          </cell>
          <cell r="I910">
            <v>43</v>
          </cell>
          <cell r="J910">
            <v>34</v>
          </cell>
          <cell r="K910">
            <v>4</v>
          </cell>
          <cell r="L910">
            <v>0.78282828282828298</v>
          </cell>
          <cell r="M910">
            <v>0.23129251700680301</v>
          </cell>
          <cell r="N910">
            <v>0.5</v>
          </cell>
          <cell r="O910">
            <v>0.44524669073405498</v>
          </cell>
          <cell r="P910">
            <v>0.21395417372725301</v>
          </cell>
          <cell r="Q910">
            <v>0.24516129032258063</v>
          </cell>
        </row>
        <row r="911">
          <cell r="B911" t="str">
            <v>3901_04_ELA</v>
          </cell>
          <cell r="C911" t="str">
            <v>Pickens</v>
          </cell>
          <cell r="D911" t="str">
            <v>ELA</v>
          </cell>
          <cell r="E911" t="str">
            <v>3901</v>
          </cell>
          <cell r="F911" t="str">
            <v>04</v>
          </cell>
          <cell r="G911">
            <v>178</v>
          </cell>
          <cell r="H911">
            <v>9</v>
          </cell>
          <cell r="I911">
            <v>6</v>
          </cell>
          <cell r="J911">
            <v>25</v>
          </cell>
          <cell r="K911">
            <v>4</v>
          </cell>
          <cell r="L911">
            <v>0.96891191709844604</v>
          </cell>
          <cell r="M911">
            <v>0.14044943820224701</v>
          </cell>
          <cell r="N911">
            <v>0.44444444444444398</v>
          </cell>
          <cell r="O911">
            <v>0.49820143884892099</v>
          </cell>
          <cell r="P911">
            <v>0.35775200064667401</v>
          </cell>
          <cell r="Q911">
            <v>0.15508021390374332</v>
          </cell>
        </row>
        <row r="912">
          <cell r="B912" t="str">
            <v>3901_08_ELA</v>
          </cell>
          <cell r="C912" t="str">
            <v>Pickens</v>
          </cell>
          <cell r="D912" t="str">
            <v>ELA</v>
          </cell>
          <cell r="E912" t="str">
            <v>3901</v>
          </cell>
          <cell r="F912" t="str">
            <v>08</v>
          </cell>
          <cell r="G912">
            <v>145</v>
          </cell>
          <cell r="H912">
            <v>13</v>
          </cell>
          <cell r="I912">
            <v>11</v>
          </cell>
          <cell r="J912">
            <v>4</v>
          </cell>
          <cell r="K912">
            <v>1</v>
          </cell>
          <cell r="L912">
            <v>0.93491124260354996</v>
          </cell>
          <cell r="M912">
            <v>2.7586206896551699E-2</v>
          </cell>
          <cell r="N912">
            <v>7.69230769230769E-2</v>
          </cell>
          <cell r="O912">
            <v>0.43552519214346702</v>
          </cell>
          <cell r="P912">
            <v>0.40793898524691502</v>
          </cell>
          <cell r="Q912">
            <v>3.1645569620253167E-2</v>
          </cell>
        </row>
        <row r="913">
          <cell r="B913" t="str">
            <v>3901_HS_ELA</v>
          </cell>
          <cell r="C913" t="str">
            <v>Pickens</v>
          </cell>
          <cell r="D913" t="str">
            <v>ELA</v>
          </cell>
          <cell r="E913" t="str">
            <v>3901</v>
          </cell>
          <cell r="F913" t="str">
            <v>HS</v>
          </cell>
          <cell r="G913">
            <v>143</v>
          </cell>
          <cell r="H913">
            <v>10</v>
          </cell>
          <cell r="I913">
            <v>4</v>
          </cell>
          <cell r="J913">
            <v>61</v>
          </cell>
          <cell r="K913">
            <v>5</v>
          </cell>
          <cell r="L913">
            <v>0.97452229299363102</v>
          </cell>
          <cell r="M913">
            <v>0.42657342657342701</v>
          </cell>
          <cell r="N913">
            <v>0.5</v>
          </cell>
          <cell r="O913">
            <v>0.83405358686257602</v>
          </cell>
          <cell r="P913">
            <v>0.40748016028914902</v>
          </cell>
          <cell r="Q913">
            <v>0.43137254901960786</v>
          </cell>
        </row>
        <row r="914">
          <cell r="B914" t="str">
            <v>4001_04_Math</v>
          </cell>
          <cell r="C914" t="str">
            <v>Richland 1</v>
          </cell>
          <cell r="D914" t="str">
            <v>Math</v>
          </cell>
          <cell r="E914" t="str">
            <v>4001</v>
          </cell>
          <cell r="F914" t="str">
            <v>04</v>
          </cell>
          <cell r="G914">
            <v>174</v>
          </cell>
          <cell r="H914">
            <v>8</v>
          </cell>
          <cell r="I914">
            <v>74</v>
          </cell>
          <cell r="J914">
            <v>14</v>
          </cell>
          <cell r="K914">
            <v>6</v>
          </cell>
          <cell r="L914">
            <v>0.7109375</v>
          </cell>
          <cell r="M914">
            <v>8.04597701149425E-2</v>
          </cell>
          <cell r="N914">
            <v>0.75</v>
          </cell>
          <cell r="O914">
            <v>0.28468899521531099</v>
          </cell>
          <cell r="P914">
            <v>0.20422922510036801</v>
          </cell>
          <cell r="Q914">
            <v>0.10989010989010989</v>
          </cell>
        </row>
        <row r="915">
          <cell r="B915" t="str">
            <v>4001_08_Math</v>
          </cell>
          <cell r="C915" t="str">
            <v>Richland 1</v>
          </cell>
          <cell r="D915" t="str">
            <v>Math</v>
          </cell>
          <cell r="E915" t="str">
            <v>4001</v>
          </cell>
          <cell r="F915" t="str">
            <v>08</v>
          </cell>
          <cell r="G915">
            <v>142</v>
          </cell>
          <cell r="H915">
            <v>8</v>
          </cell>
          <cell r="I915">
            <v>117</v>
          </cell>
          <cell r="J915">
            <v>2</v>
          </cell>
          <cell r="K915">
            <v>7</v>
          </cell>
          <cell r="L915">
            <v>0.56179775280898903</v>
          </cell>
          <cell r="M915">
            <v>1.4084507042253501E-2</v>
          </cell>
          <cell r="N915">
            <v>0.875</v>
          </cell>
          <cell r="O915">
            <v>0.190643274853801</v>
          </cell>
          <cell r="P915">
            <v>0.176558767811548</v>
          </cell>
          <cell r="Q915">
            <v>0.06</v>
          </cell>
        </row>
        <row r="916">
          <cell r="B916" t="str">
            <v>4001_HS_Math</v>
          </cell>
          <cell r="C916" t="str">
            <v>Richland 1</v>
          </cell>
          <cell r="D916" t="str">
            <v>Math</v>
          </cell>
          <cell r="E916" t="str">
            <v>4001</v>
          </cell>
          <cell r="F916" t="str">
            <v>HS</v>
          </cell>
          <cell r="G916">
            <v>104</v>
          </cell>
          <cell r="H916">
            <v>6</v>
          </cell>
          <cell r="I916">
            <v>198</v>
          </cell>
          <cell r="J916">
            <v>12</v>
          </cell>
          <cell r="K916">
            <v>1</v>
          </cell>
          <cell r="L916">
            <v>0.35714285714285698</v>
          </cell>
          <cell r="M916">
            <v>0.115384615384615</v>
          </cell>
          <cell r="N916">
            <v>0.16666666666666699</v>
          </cell>
          <cell r="O916">
            <v>0.31001589825119202</v>
          </cell>
          <cell r="P916">
            <v>0.19463128286657699</v>
          </cell>
          <cell r="Q916">
            <v>0.11818181818181818</v>
          </cell>
        </row>
        <row r="917">
          <cell r="B917" t="str">
            <v>4001_04_ELA</v>
          </cell>
          <cell r="C917" t="str">
            <v>Richland 1</v>
          </cell>
          <cell r="D917" t="str">
            <v>ELA</v>
          </cell>
          <cell r="E917" t="str">
            <v>4001</v>
          </cell>
          <cell r="F917" t="str">
            <v>04</v>
          </cell>
          <cell r="G917">
            <v>172</v>
          </cell>
          <cell r="H917">
            <v>8</v>
          </cell>
          <cell r="I917">
            <v>75</v>
          </cell>
          <cell r="J917">
            <v>17</v>
          </cell>
          <cell r="K917">
            <v>6</v>
          </cell>
          <cell r="L917">
            <v>0.70588235294117696</v>
          </cell>
          <cell r="M917">
            <v>9.8837209302325604E-2</v>
          </cell>
          <cell r="N917">
            <v>0.75</v>
          </cell>
          <cell r="O917">
            <v>0.34352373290426402</v>
          </cell>
          <cell r="P917">
            <v>0.24468652360193799</v>
          </cell>
          <cell r="Q917">
            <v>0.12777777777777777</v>
          </cell>
        </row>
        <row r="918">
          <cell r="B918" t="str">
            <v>4001_08_ELA</v>
          </cell>
          <cell r="C918" t="str">
            <v>Richland 1</v>
          </cell>
          <cell r="D918" t="str">
            <v>ELA</v>
          </cell>
          <cell r="E918" t="str">
            <v>4001</v>
          </cell>
          <cell r="F918" t="str">
            <v>08</v>
          </cell>
          <cell r="G918">
            <v>141</v>
          </cell>
          <cell r="H918">
            <v>8</v>
          </cell>
          <cell r="I918">
            <v>118</v>
          </cell>
          <cell r="J918">
            <v>7</v>
          </cell>
          <cell r="K918">
            <v>6</v>
          </cell>
          <cell r="L918">
            <v>0.55805243445692898</v>
          </cell>
          <cell r="M918">
            <v>4.9645390070922002E-2</v>
          </cell>
          <cell r="N918">
            <v>0.75</v>
          </cell>
          <cell r="O918">
            <v>0.29411764705882398</v>
          </cell>
          <cell r="P918">
            <v>0.24447225698790201</v>
          </cell>
          <cell r="Q918">
            <v>8.7248322147651006E-2</v>
          </cell>
        </row>
        <row r="919">
          <cell r="B919" t="str">
            <v>4001_HS_ELA</v>
          </cell>
          <cell r="C919" t="str">
            <v>Richland 1</v>
          </cell>
          <cell r="D919" t="str">
            <v>ELA</v>
          </cell>
          <cell r="E919" t="str">
            <v>4001</v>
          </cell>
          <cell r="F919" t="str">
            <v>HS</v>
          </cell>
          <cell r="G919">
            <v>47</v>
          </cell>
          <cell r="H919">
            <v>6</v>
          </cell>
          <cell r="I919">
            <v>136</v>
          </cell>
          <cell r="J919">
            <v>16</v>
          </cell>
          <cell r="K919">
            <v>1</v>
          </cell>
          <cell r="L919">
            <v>0.28042328042328002</v>
          </cell>
          <cell r="M919">
            <v>0.340425531914894</v>
          </cell>
          <cell r="N919">
            <v>0.16666666666666699</v>
          </cell>
          <cell r="O919">
            <v>0.846299810246679</v>
          </cell>
          <cell r="P919">
            <v>0.505874278331786</v>
          </cell>
          <cell r="Q919">
            <v>0.32075471698113206</v>
          </cell>
        </row>
        <row r="920">
          <cell r="B920" t="str">
            <v>4002_04_Math</v>
          </cell>
          <cell r="C920" t="str">
            <v>Richland 2</v>
          </cell>
          <cell r="D920" t="str">
            <v>Math</v>
          </cell>
          <cell r="E920" t="str">
            <v>4002</v>
          </cell>
          <cell r="F920" t="str">
            <v>04</v>
          </cell>
          <cell r="G920">
            <v>267</v>
          </cell>
          <cell r="H920">
            <v>25</v>
          </cell>
          <cell r="I920">
            <v>69</v>
          </cell>
          <cell r="J920">
            <v>39</v>
          </cell>
          <cell r="K920">
            <v>13</v>
          </cell>
          <cell r="L920">
            <v>0.808864265927978</v>
          </cell>
          <cell r="M920">
            <v>0.14606741573033699</v>
          </cell>
          <cell r="N920">
            <v>0.52</v>
          </cell>
          <cell r="O920">
            <v>0.395446375074895</v>
          </cell>
          <cell r="P920">
            <v>0.249378959344558</v>
          </cell>
          <cell r="Q920">
            <v>0.17808219178082191</v>
          </cell>
        </row>
        <row r="921">
          <cell r="B921" t="str">
            <v>4002_08_Math</v>
          </cell>
          <cell r="C921" t="str">
            <v>Richland 2</v>
          </cell>
          <cell r="D921" t="str">
            <v>Math</v>
          </cell>
          <cell r="E921" t="str">
            <v>4002</v>
          </cell>
          <cell r="F921" t="str">
            <v>08</v>
          </cell>
          <cell r="G921">
            <v>178</v>
          </cell>
          <cell r="H921">
            <v>22</v>
          </cell>
          <cell r="I921">
            <v>117</v>
          </cell>
          <cell r="J921">
            <v>10</v>
          </cell>
          <cell r="K921">
            <v>12</v>
          </cell>
          <cell r="L921">
            <v>0.63091482649842301</v>
          </cell>
          <cell r="M921">
            <v>5.6179775280898903E-2</v>
          </cell>
          <cell r="N921">
            <v>0.54545454545454497</v>
          </cell>
          <cell r="O921">
            <v>0.21900269541778999</v>
          </cell>
          <cell r="P921">
            <v>0.16282292013689101</v>
          </cell>
          <cell r="Q921">
            <v>0.11</v>
          </cell>
        </row>
        <row r="922">
          <cell r="B922" t="str">
            <v>4002_HS_Math</v>
          </cell>
          <cell r="C922" t="str">
            <v>Richland 2</v>
          </cell>
          <cell r="D922" t="str">
            <v>Math</v>
          </cell>
          <cell r="E922" t="str">
            <v>4002</v>
          </cell>
          <cell r="F922" t="str">
            <v>HS</v>
          </cell>
          <cell r="G922">
            <v>139</v>
          </cell>
          <cell r="H922">
            <v>19</v>
          </cell>
          <cell r="I922">
            <v>144</v>
          </cell>
          <cell r="J922">
            <v>36</v>
          </cell>
          <cell r="K922">
            <v>9</v>
          </cell>
          <cell r="L922">
            <v>0.52317880794701999</v>
          </cell>
          <cell r="M922">
            <v>0.25899280575539602</v>
          </cell>
          <cell r="N922">
            <v>0.47368421052631599</v>
          </cell>
          <cell r="O922">
            <v>0.51829988193624599</v>
          </cell>
          <cell r="P922">
            <v>0.25930707618085003</v>
          </cell>
          <cell r="Q922">
            <v>0.2848101265822785</v>
          </cell>
        </row>
        <row r="923">
          <cell r="B923" t="str">
            <v>4002_04_ELA</v>
          </cell>
          <cell r="C923" t="str">
            <v>Richland 2</v>
          </cell>
          <cell r="D923" t="str">
            <v>ELA</v>
          </cell>
          <cell r="E923" t="str">
            <v>4002</v>
          </cell>
          <cell r="F923" t="str">
            <v>04</v>
          </cell>
          <cell r="G923">
            <v>263</v>
          </cell>
          <cell r="H923">
            <v>25</v>
          </cell>
          <cell r="I923">
            <v>73</v>
          </cell>
          <cell r="J923">
            <v>37</v>
          </cell>
          <cell r="K923">
            <v>15</v>
          </cell>
          <cell r="L923">
            <v>0.79778393351800603</v>
          </cell>
          <cell r="M923">
            <v>0.14068441064638801</v>
          </cell>
          <cell r="N923">
            <v>0.6</v>
          </cell>
          <cell r="O923">
            <v>0.41426858513189402</v>
          </cell>
          <cell r="P923">
            <v>0.27358417448550698</v>
          </cell>
          <cell r="Q923">
            <v>0.18055555555555555</v>
          </cell>
        </row>
        <row r="924">
          <cell r="B924" t="str">
            <v>4002_08_ELA</v>
          </cell>
          <cell r="C924" t="str">
            <v>Richland 2</v>
          </cell>
          <cell r="D924" t="str">
            <v>ELA</v>
          </cell>
          <cell r="E924" t="str">
            <v>4002</v>
          </cell>
          <cell r="F924" t="str">
            <v>08</v>
          </cell>
          <cell r="G924">
            <v>162</v>
          </cell>
          <cell r="H924">
            <v>22</v>
          </cell>
          <cell r="I924">
            <v>132</v>
          </cell>
          <cell r="J924">
            <v>15</v>
          </cell>
          <cell r="K924">
            <v>4</v>
          </cell>
          <cell r="L924">
            <v>0.582278481012658</v>
          </cell>
          <cell r="M924">
            <v>9.2592592592592601E-2</v>
          </cell>
          <cell r="N924">
            <v>0.18181818181818199</v>
          </cell>
          <cell r="O924">
            <v>0.45886524822695002</v>
          </cell>
          <cell r="P924">
            <v>0.36627265563435801</v>
          </cell>
          <cell r="Q924">
            <v>0.10326086956521739</v>
          </cell>
        </row>
        <row r="925">
          <cell r="B925" t="str">
            <v>4002_HS_ELA</v>
          </cell>
          <cell r="C925" t="str">
            <v>Richland 2</v>
          </cell>
          <cell r="D925" t="str">
            <v>ELA</v>
          </cell>
          <cell r="E925" t="str">
            <v>4002</v>
          </cell>
          <cell r="F925" t="str">
            <v>HS</v>
          </cell>
          <cell r="G925">
            <v>107</v>
          </cell>
          <cell r="H925">
            <v>19</v>
          </cell>
          <cell r="I925">
            <v>136</v>
          </cell>
          <cell r="J925">
            <v>41</v>
          </cell>
          <cell r="K925">
            <v>10</v>
          </cell>
          <cell r="L925">
            <v>0.480916030534351</v>
          </cell>
          <cell r="M925">
            <v>0.38317757009345799</v>
          </cell>
          <cell r="N925">
            <v>0.52631578947368396</v>
          </cell>
          <cell r="O925">
            <v>0.85395348837209295</v>
          </cell>
          <cell r="P925">
            <v>0.47077591827863502</v>
          </cell>
          <cell r="Q925">
            <v>0.40476190476190477</v>
          </cell>
        </row>
        <row r="926">
          <cell r="B926" t="str">
            <v>4101_04_Math</v>
          </cell>
          <cell r="C926" t="str">
            <v>Saluda</v>
          </cell>
          <cell r="D926" t="str">
            <v>Math</v>
          </cell>
          <cell r="E926" t="str">
            <v>4101</v>
          </cell>
          <cell r="F926" t="str">
            <v>04</v>
          </cell>
          <cell r="G926">
            <v>33</v>
          </cell>
          <cell r="H926">
            <v>0</v>
          </cell>
          <cell r="I926">
            <v>0</v>
          </cell>
          <cell r="J926">
            <v>8</v>
          </cell>
          <cell r="K926">
            <v>0</v>
          </cell>
          <cell r="L926">
            <v>1</v>
          </cell>
          <cell r="M926">
            <v>0.24242424242424199</v>
          </cell>
          <cell r="N926">
            <v>0</v>
          </cell>
          <cell r="O926">
            <v>0.58823529411764697</v>
          </cell>
          <cell r="P926">
            <v>0.34581105169340498</v>
          </cell>
          <cell r="Q926">
            <v>0.24242424242424243</v>
          </cell>
        </row>
        <row r="927">
          <cell r="B927" t="str">
            <v>4101_08_Math</v>
          </cell>
          <cell r="C927" t="str">
            <v>Saluda</v>
          </cell>
          <cell r="D927" t="str">
            <v>Math</v>
          </cell>
          <cell r="E927" t="str">
            <v>4101</v>
          </cell>
          <cell r="F927" t="str">
            <v>08</v>
          </cell>
          <cell r="G927">
            <v>31</v>
          </cell>
          <cell r="H927">
            <v>1</v>
          </cell>
          <cell r="I927">
            <v>0</v>
          </cell>
          <cell r="J927">
            <v>0</v>
          </cell>
          <cell r="K927">
            <v>1</v>
          </cell>
          <cell r="L927">
            <v>1</v>
          </cell>
          <cell r="M927">
            <v>0</v>
          </cell>
          <cell r="N927">
            <v>1</v>
          </cell>
          <cell r="O927">
            <v>0.26486486486486499</v>
          </cell>
          <cell r="P927">
            <v>0.26486486486486499</v>
          </cell>
          <cell r="Q927">
            <v>3.125E-2</v>
          </cell>
        </row>
        <row r="928">
          <cell r="B928" t="str">
            <v>4101_HS_Math</v>
          </cell>
          <cell r="C928" t="str">
            <v>Saluda</v>
          </cell>
          <cell r="D928" t="str">
            <v>Math</v>
          </cell>
          <cell r="E928" t="str">
            <v>4101</v>
          </cell>
          <cell r="F928" t="str">
            <v>HS</v>
          </cell>
          <cell r="G928">
            <v>30</v>
          </cell>
          <cell r="H928">
            <v>3</v>
          </cell>
          <cell r="I928">
            <v>8</v>
          </cell>
          <cell r="J928">
            <v>3</v>
          </cell>
          <cell r="K928">
            <v>0</v>
          </cell>
          <cell r="L928">
            <v>0.80487804878048796</v>
          </cell>
          <cell r="M928">
            <v>0.1</v>
          </cell>
          <cell r="N928">
            <v>0</v>
          </cell>
          <cell r="O928">
            <v>0.30578512396694202</v>
          </cell>
          <cell r="P928">
            <v>0.20578512396694201</v>
          </cell>
          <cell r="Q928">
            <v>9.0909090909090912E-2</v>
          </cell>
        </row>
        <row r="929">
          <cell r="B929" t="str">
            <v>4101_04_ELA</v>
          </cell>
          <cell r="C929" t="str">
            <v>Saluda</v>
          </cell>
          <cell r="D929" t="str">
            <v>ELA</v>
          </cell>
          <cell r="E929" t="str">
            <v>4101</v>
          </cell>
          <cell r="F929" t="str">
            <v>04</v>
          </cell>
          <cell r="G929">
            <v>33</v>
          </cell>
          <cell r="H929">
            <v>0</v>
          </cell>
          <cell r="I929">
            <v>0</v>
          </cell>
          <cell r="J929">
            <v>1</v>
          </cell>
          <cell r="K929">
            <v>0</v>
          </cell>
          <cell r="L929">
            <v>1</v>
          </cell>
          <cell r="M929">
            <v>3.03030303030303E-2</v>
          </cell>
          <cell r="N929">
            <v>0</v>
          </cell>
          <cell r="O929">
            <v>0.38235294117647101</v>
          </cell>
          <cell r="P929">
            <v>0.35204991087344001</v>
          </cell>
          <cell r="Q929">
            <v>3.0303030303030304E-2</v>
          </cell>
        </row>
        <row r="930">
          <cell r="B930" t="str">
            <v>4101_08_ELA</v>
          </cell>
          <cell r="C930" t="str">
            <v>Saluda</v>
          </cell>
          <cell r="D930" t="str">
            <v>ELA</v>
          </cell>
          <cell r="E930" t="str">
            <v>4101</v>
          </cell>
          <cell r="F930" t="str">
            <v>08</v>
          </cell>
          <cell r="G930">
            <v>31</v>
          </cell>
          <cell r="H930">
            <v>1</v>
          </cell>
          <cell r="I930">
            <v>0</v>
          </cell>
          <cell r="J930">
            <v>2</v>
          </cell>
          <cell r="K930">
            <v>1</v>
          </cell>
          <cell r="L930">
            <v>1</v>
          </cell>
          <cell r="M930">
            <v>6.4516129032258104E-2</v>
          </cell>
          <cell r="N930">
            <v>1</v>
          </cell>
          <cell r="O930">
            <v>0.37837837837837801</v>
          </cell>
          <cell r="P930">
            <v>0.31386224934612</v>
          </cell>
          <cell r="Q930">
            <v>9.375E-2</v>
          </cell>
        </row>
        <row r="931">
          <cell r="B931" t="str">
            <v>4101_HS_ELA</v>
          </cell>
          <cell r="C931" t="str">
            <v>Saluda</v>
          </cell>
          <cell r="D931" t="str">
            <v>ELA</v>
          </cell>
          <cell r="E931" t="str">
            <v>4101</v>
          </cell>
          <cell r="F931" t="str">
            <v>HS</v>
          </cell>
          <cell r="G931">
            <v>23</v>
          </cell>
          <cell r="H931">
            <v>3</v>
          </cell>
          <cell r="I931">
            <v>0</v>
          </cell>
          <cell r="J931">
            <v>9</v>
          </cell>
          <cell r="K931">
            <v>0</v>
          </cell>
          <cell r="L931">
            <v>1</v>
          </cell>
          <cell r="M931">
            <v>0.39130434782608697</v>
          </cell>
          <cell r="N931">
            <v>0</v>
          </cell>
          <cell r="O931">
            <v>0.629411764705882</v>
          </cell>
          <cell r="P931">
            <v>0.238107416879795</v>
          </cell>
          <cell r="Q931">
            <v>0.34615384615384615</v>
          </cell>
        </row>
        <row r="932">
          <cell r="B932" t="str">
            <v>4201_04_Math</v>
          </cell>
          <cell r="C932" t="str">
            <v>Spartanburg 1</v>
          </cell>
          <cell r="D932" t="str">
            <v>Math</v>
          </cell>
          <cell r="E932" t="str">
            <v>4201</v>
          </cell>
          <cell r="F932" t="str">
            <v>04</v>
          </cell>
          <cell r="G932">
            <v>45</v>
          </cell>
          <cell r="H932">
            <v>5</v>
          </cell>
          <cell r="I932">
            <v>1</v>
          </cell>
          <cell r="J932">
            <v>13</v>
          </cell>
          <cell r="K932">
            <v>4</v>
          </cell>
          <cell r="L932">
            <v>0.98039215686274495</v>
          </cell>
          <cell r="M932">
            <v>0.28888888888888897</v>
          </cell>
          <cell r="N932">
            <v>0.8</v>
          </cell>
          <cell r="O932">
            <v>0.45170454545454503</v>
          </cell>
          <cell r="P932">
            <v>0.162815656565657</v>
          </cell>
          <cell r="Q932">
            <v>0.34</v>
          </cell>
        </row>
        <row r="933">
          <cell r="B933" t="str">
            <v>4201_08_Math</v>
          </cell>
          <cell r="C933" t="str">
            <v>Spartanburg 1</v>
          </cell>
          <cell r="D933" t="str">
            <v>Math</v>
          </cell>
          <cell r="E933" t="str">
            <v>4201</v>
          </cell>
          <cell r="F933" t="str">
            <v>08</v>
          </cell>
          <cell r="G933">
            <v>42</v>
          </cell>
          <cell r="H933">
            <v>4</v>
          </cell>
          <cell r="I933">
            <v>3</v>
          </cell>
          <cell r="J933">
            <v>3</v>
          </cell>
          <cell r="K933">
            <v>1</v>
          </cell>
          <cell r="L933">
            <v>0.93877551020408201</v>
          </cell>
          <cell r="M933">
            <v>7.1428571428571397E-2</v>
          </cell>
          <cell r="N933">
            <v>0.25</v>
          </cell>
          <cell r="O933">
            <v>0.34975369458128103</v>
          </cell>
          <cell r="P933">
            <v>0.27832512315270902</v>
          </cell>
          <cell r="Q933">
            <v>8.6956521739130432E-2</v>
          </cell>
        </row>
        <row r="934">
          <cell r="B934" t="str">
            <v>4201_HS_Math</v>
          </cell>
          <cell r="C934" t="str">
            <v>Spartanburg 1</v>
          </cell>
          <cell r="D934" t="str">
            <v>Math</v>
          </cell>
          <cell r="E934" t="str">
            <v>4201</v>
          </cell>
          <cell r="F934" t="str">
            <v>HS</v>
          </cell>
          <cell r="G934">
            <v>28</v>
          </cell>
          <cell r="H934">
            <v>8</v>
          </cell>
          <cell r="I934">
            <v>0</v>
          </cell>
          <cell r="J934">
            <v>3</v>
          </cell>
          <cell r="K934">
            <v>1</v>
          </cell>
          <cell r="L934">
            <v>1</v>
          </cell>
          <cell r="M934">
            <v>0.107142857142857</v>
          </cell>
          <cell r="N934">
            <v>0.125</v>
          </cell>
          <cell r="O934">
            <v>0.46067415730337102</v>
          </cell>
          <cell r="P934">
            <v>0.35353130016051398</v>
          </cell>
          <cell r="Q934">
            <v>0.1111111111111111</v>
          </cell>
        </row>
        <row r="935">
          <cell r="B935" t="str">
            <v>4201_04_ELA</v>
          </cell>
          <cell r="C935" t="str">
            <v>Spartanburg 1</v>
          </cell>
          <cell r="D935" t="str">
            <v>ELA</v>
          </cell>
          <cell r="E935" t="str">
            <v>4201</v>
          </cell>
          <cell r="F935" t="str">
            <v>04</v>
          </cell>
          <cell r="G935">
            <v>45</v>
          </cell>
          <cell r="H935">
            <v>4</v>
          </cell>
          <cell r="I935">
            <v>2</v>
          </cell>
          <cell r="J935">
            <v>10</v>
          </cell>
          <cell r="K935">
            <v>4</v>
          </cell>
          <cell r="L935">
            <v>0.96078431372549</v>
          </cell>
          <cell r="M935">
            <v>0.22222222222222199</v>
          </cell>
          <cell r="N935">
            <v>1</v>
          </cell>
          <cell r="O935">
            <v>0.48863636363636398</v>
          </cell>
          <cell r="P935">
            <v>0.26641414141414099</v>
          </cell>
          <cell r="Q935">
            <v>0.2857142857142857</v>
          </cell>
        </row>
        <row r="936">
          <cell r="B936" t="str">
            <v>4201_08_ELA</v>
          </cell>
          <cell r="C936" t="str">
            <v>Spartanburg 1</v>
          </cell>
          <cell r="D936" t="str">
            <v>ELA</v>
          </cell>
          <cell r="E936" t="str">
            <v>4201</v>
          </cell>
          <cell r="F936" t="str">
            <v>08</v>
          </cell>
          <cell r="G936">
            <v>39</v>
          </cell>
          <cell r="H936">
            <v>4</v>
          </cell>
          <cell r="I936">
            <v>6</v>
          </cell>
          <cell r="J936">
            <v>0</v>
          </cell>
          <cell r="K936">
            <v>0</v>
          </cell>
          <cell r="L936">
            <v>0.87755102040816302</v>
          </cell>
          <cell r="M936">
            <v>0</v>
          </cell>
          <cell r="N936">
            <v>0</v>
          </cell>
          <cell r="O936">
            <v>0.431077694235589</v>
          </cell>
          <cell r="P936">
            <v>0.431077694235589</v>
          </cell>
          <cell r="Q936">
            <v>0</v>
          </cell>
        </row>
        <row r="937">
          <cell r="B937" t="str">
            <v>4201_HS_ELA</v>
          </cell>
          <cell r="C937" t="str">
            <v>Spartanburg 1</v>
          </cell>
          <cell r="D937" t="str">
            <v>ELA</v>
          </cell>
          <cell r="E937" t="str">
            <v>4201</v>
          </cell>
          <cell r="F937" t="str">
            <v>HS</v>
          </cell>
          <cell r="G937">
            <v>37</v>
          </cell>
          <cell r="H937">
            <v>8</v>
          </cell>
          <cell r="I937">
            <v>1</v>
          </cell>
          <cell r="J937">
            <v>21</v>
          </cell>
          <cell r="K937">
            <v>4</v>
          </cell>
          <cell r="L937">
            <v>0.97826086956521696</v>
          </cell>
          <cell r="M937">
            <v>0.56756756756756799</v>
          </cell>
          <cell r="N937">
            <v>0.5</v>
          </cell>
          <cell r="O937">
            <v>0.87837837837837796</v>
          </cell>
          <cell r="P937">
            <v>0.31081081081081102</v>
          </cell>
          <cell r="Q937">
            <v>0.55555555555555558</v>
          </cell>
        </row>
        <row r="938">
          <cell r="B938" t="str">
            <v>4202_04_Math</v>
          </cell>
          <cell r="C938" t="str">
            <v>Spartanburg 2</v>
          </cell>
          <cell r="D938" t="str">
            <v>Math</v>
          </cell>
          <cell r="E938" t="str">
            <v>4202</v>
          </cell>
          <cell r="F938" t="str">
            <v>04</v>
          </cell>
          <cell r="G938">
            <v>129</v>
          </cell>
          <cell r="H938">
            <v>3</v>
          </cell>
          <cell r="I938">
            <v>1</v>
          </cell>
          <cell r="J938">
            <v>39</v>
          </cell>
          <cell r="K938">
            <v>2</v>
          </cell>
          <cell r="L938">
            <v>0.99248120300751896</v>
          </cell>
          <cell r="M938">
            <v>0.30232558139534899</v>
          </cell>
          <cell r="N938">
            <v>0.66666666666666696</v>
          </cell>
          <cell r="O938">
            <v>0.61210453920220098</v>
          </cell>
          <cell r="P938">
            <v>0.309778957806852</v>
          </cell>
          <cell r="Q938">
            <v>0.31060606060606061</v>
          </cell>
        </row>
        <row r="939">
          <cell r="B939" t="str">
            <v>4202_08_Math</v>
          </cell>
          <cell r="C939" t="str">
            <v>Spartanburg 2</v>
          </cell>
          <cell r="D939" t="str">
            <v>Math</v>
          </cell>
          <cell r="E939" t="str">
            <v>4202</v>
          </cell>
          <cell r="F939" t="str">
            <v>08</v>
          </cell>
          <cell r="G939">
            <v>90</v>
          </cell>
          <cell r="H939">
            <v>11</v>
          </cell>
          <cell r="I939">
            <v>4</v>
          </cell>
          <cell r="J939">
            <v>7</v>
          </cell>
          <cell r="K939">
            <v>4</v>
          </cell>
          <cell r="L939">
            <v>0.96190476190476204</v>
          </cell>
          <cell r="M939">
            <v>7.7777777777777807E-2</v>
          </cell>
          <cell r="N939">
            <v>0.36363636363636398</v>
          </cell>
          <cell r="O939">
            <v>0.37619047619047602</v>
          </cell>
          <cell r="P939">
            <v>0.29841269841269802</v>
          </cell>
          <cell r="Q939">
            <v>0.10891089108910891</v>
          </cell>
        </row>
        <row r="940">
          <cell r="B940" t="str">
            <v>4202_HS_Math</v>
          </cell>
          <cell r="C940" t="str">
            <v>Spartanburg 2</v>
          </cell>
          <cell r="D940" t="str">
            <v>Math</v>
          </cell>
          <cell r="E940" t="str">
            <v>4202</v>
          </cell>
          <cell r="F940" t="str">
            <v>HS</v>
          </cell>
          <cell r="G940">
            <v>85</v>
          </cell>
          <cell r="H940">
            <v>10</v>
          </cell>
          <cell r="I940">
            <v>21</v>
          </cell>
          <cell r="J940">
            <v>25</v>
          </cell>
          <cell r="K940">
            <v>0</v>
          </cell>
          <cell r="L940">
            <v>0.818965517241379</v>
          </cell>
          <cell r="M940">
            <v>0.29411764705882398</v>
          </cell>
          <cell r="N940">
            <v>0</v>
          </cell>
          <cell r="O940">
            <v>0.629179331306991</v>
          </cell>
          <cell r="P940">
            <v>0.33506168424816701</v>
          </cell>
          <cell r="Q940">
            <v>0.26315789473684209</v>
          </cell>
        </row>
        <row r="941">
          <cell r="B941" t="str">
            <v>4202_04_ELA</v>
          </cell>
          <cell r="C941" t="str">
            <v>Spartanburg 2</v>
          </cell>
          <cell r="D941" t="str">
            <v>ELA</v>
          </cell>
          <cell r="E941" t="str">
            <v>4202</v>
          </cell>
          <cell r="F941" t="str">
            <v>04</v>
          </cell>
          <cell r="G941">
            <v>128</v>
          </cell>
          <cell r="H941">
            <v>3</v>
          </cell>
          <cell r="I941">
            <v>2</v>
          </cell>
          <cell r="J941">
            <v>37</v>
          </cell>
          <cell r="K941">
            <v>3</v>
          </cell>
          <cell r="L941">
            <v>0.98496240601503804</v>
          </cell>
          <cell r="M941">
            <v>0.2890625</v>
          </cell>
          <cell r="N941">
            <v>1</v>
          </cell>
          <cell r="O941">
            <v>0.628610729023384</v>
          </cell>
          <cell r="P941">
            <v>0.339548229023384</v>
          </cell>
          <cell r="Q941">
            <v>0.30534351145038169</v>
          </cell>
        </row>
        <row r="942">
          <cell r="B942" t="str">
            <v>4202_08_ELA</v>
          </cell>
          <cell r="C942" t="str">
            <v>Spartanburg 2</v>
          </cell>
          <cell r="D942" t="str">
            <v>ELA</v>
          </cell>
          <cell r="E942" t="str">
            <v>4202</v>
          </cell>
          <cell r="F942" t="str">
            <v>08</v>
          </cell>
          <cell r="G942">
            <v>89</v>
          </cell>
          <cell r="H942">
            <v>11</v>
          </cell>
          <cell r="I942">
            <v>5</v>
          </cell>
          <cell r="J942">
            <v>12</v>
          </cell>
          <cell r="K942">
            <v>1</v>
          </cell>
          <cell r="L942">
            <v>0.952380952380952</v>
          </cell>
          <cell r="M942">
            <v>0.13483146067415699</v>
          </cell>
          <cell r="N942">
            <v>9.0909090909090898E-2</v>
          </cell>
          <cell r="O942">
            <v>0.482676224611709</v>
          </cell>
          <cell r="P942">
            <v>0.34784476393755098</v>
          </cell>
          <cell r="Q942">
            <v>0.13</v>
          </cell>
        </row>
        <row r="943">
          <cell r="B943" t="str">
            <v>4202_HS_ELA</v>
          </cell>
          <cell r="C943" t="str">
            <v>Spartanburg 2</v>
          </cell>
          <cell r="D943" t="str">
            <v>ELA</v>
          </cell>
          <cell r="E943" t="str">
            <v>4202</v>
          </cell>
          <cell r="F943" t="str">
            <v>HS</v>
          </cell>
          <cell r="G943">
            <v>55</v>
          </cell>
          <cell r="H943">
            <v>10</v>
          </cell>
          <cell r="I943">
            <v>1</v>
          </cell>
          <cell r="J943">
            <v>31</v>
          </cell>
          <cell r="K943">
            <v>2</v>
          </cell>
          <cell r="L943">
            <v>0.98484848484848497</v>
          </cell>
          <cell r="M943">
            <v>0.56363636363636405</v>
          </cell>
          <cell r="N943">
            <v>0.2</v>
          </cell>
          <cell r="O943">
            <v>0.89514066496163702</v>
          </cell>
          <cell r="P943">
            <v>0.33150430132527298</v>
          </cell>
          <cell r="Q943">
            <v>0.50769230769230766</v>
          </cell>
        </row>
        <row r="944">
          <cell r="B944" t="str">
            <v>4203_04_Math</v>
          </cell>
          <cell r="C944" t="str">
            <v>Spartanburg 3</v>
          </cell>
          <cell r="D944" t="str">
            <v>Math</v>
          </cell>
          <cell r="E944" t="str">
            <v>4203</v>
          </cell>
          <cell r="F944" t="str">
            <v>04</v>
          </cell>
          <cell r="G944">
            <v>41</v>
          </cell>
          <cell r="H944">
            <v>2</v>
          </cell>
          <cell r="I944">
            <v>1</v>
          </cell>
          <cell r="J944">
            <v>10</v>
          </cell>
          <cell r="K944">
            <v>1</v>
          </cell>
          <cell r="L944">
            <v>0.97727272727272696</v>
          </cell>
          <cell r="M944">
            <v>0.24390243902438999</v>
          </cell>
          <cell r="N944">
            <v>0.5</v>
          </cell>
          <cell r="O944">
            <v>0.58823529411764697</v>
          </cell>
          <cell r="P944">
            <v>0.34433285509325701</v>
          </cell>
          <cell r="Q944">
            <v>0.2558139534883721</v>
          </cell>
        </row>
        <row r="945">
          <cell r="B945" t="str">
            <v>4203_08_Math</v>
          </cell>
          <cell r="C945" t="str">
            <v>Spartanburg 3</v>
          </cell>
          <cell r="D945" t="str">
            <v>Math</v>
          </cell>
          <cell r="E945" t="str">
            <v>4203</v>
          </cell>
          <cell r="F945" t="str">
            <v>08</v>
          </cell>
          <cell r="G945">
            <v>30</v>
          </cell>
          <cell r="H945">
            <v>1</v>
          </cell>
          <cell r="I945">
            <v>1</v>
          </cell>
          <cell r="J945">
            <v>0</v>
          </cell>
          <cell r="K945">
            <v>0</v>
          </cell>
          <cell r="L945">
            <v>0.96875</v>
          </cell>
          <cell r="M945">
            <v>0</v>
          </cell>
          <cell r="N945">
            <v>0</v>
          </cell>
          <cell r="O945">
            <v>0.27411167512690399</v>
          </cell>
          <cell r="P945">
            <v>0.27411167512690399</v>
          </cell>
          <cell r="Q945">
            <v>0</v>
          </cell>
        </row>
        <row r="946">
          <cell r="B946" t="str">
            <v>4203_HS_Math</v>
          </cell>
          <cell r="C946" t="str">
            <v>Spartanburg 3</v>
          </cell>
          <cell r="D946" t="str">
            <v>Math</v>
          </cell>
          <cell r="E946" t="str">
            <v>4203</v>
          </cell>
          <cell r="F946" t="str">
            <v>HS</v>
          </cell>
          <cell r="G946">
            <v>26</v>
          </cell>
          <cell r="H946">
            <v>4</v>
          </cell>
          <cell r="I946">
            <v>3</v>
          </cell>
          <cell r="J946">
            <v>4</v>
          </cell>
          <cell r="K946">
            <v>0</v>
          </cell>
          <cell r="L946">
            <v>0.90909090909090895</v>
          </cell>
          <cell r="M946">
            <v>0.15384615384615399</v>
          </cell>
          <cell r="N946">
            <v>0</v>
          </cell>
          <cell r="O946">
            <v>0.45378151260504201</v>
          </cell>
          <cell r="P946">
            <v>0.29993535875888799</v>
          </cell>
          <cell r="Q946">
            <v>0.13333333333333333</v>
          </cell>
        </row>
        <row r="947">
          <cell r="B947" t="str">
            <v>4203_04_ELA</v>
          </cell>
          <cell r="C947" t="str">
            <v>Spartanburg 3</v>
          </cell>
          <cell r="D947" t="str">
            <v>ELA</v>
          </cell>
          <cell r="E947" t="str">
            <v>4203</v>
          </cell>
          <cell r="F947" t="str">
            <v>04</v>
          </cell>
          <cell r="G947">
            <v>41</v>
          </cell>
          <cell r="H947">
            <v>2</v>
          </cell>
          <cell r="I947">
            <v>1</v>
          </cell>
          <cell r="J947">
            <v>9</v>
          </cell>
          <cell r="K947">
            <v>0</v>
          </cell>
          <cell r="L947">
            <v>0.97727272727272696</v>
          </cell>
          <cell r="M947">
            <v>0.219512195121951</v>
          </cell>
          <cell r="N947">
            <v>0</v>
          </cell>
          <cell r="O947">
            <v>0.52941176470588203</v>
          </cell>
          <cell r="P947">
            <v>0.309899569583931</v>
          </cell>
          <cell r="Q947">
            <v>0.20930232558139536</v>
          </cell>
        </row>
        <row r="948">
          <cell r="B948" t="str">
            <v>4203_08_ELA</v>
          </cell>
          <cell r="C948" t="str">
            <v>Spartanburg 3</v>
          </cell>
          <cell r="D948" t="str">
            <v>ELA</v>
          </cell>
          <cell r="E948" t="str">
            <v>4203</v>
          </cell>
          <cell r="F948" t="str">
            <v>08</v>
          </cell>
          <cell r="G948">
            <v>31</v>
          </cell>
          <cell r="H948">
            <v>1</v>
          </cell>
          <cell r="I948">
            <v>1</v>
          </cell>
          <cell r="J948">
            <v>0</v>
          </cell>
          <cell r="K948">
            <v>1</v>
          </cell>
          <cell r="L948">
            <v>0.96969696969696995</v>
          </cell>
          <cell r="M948">
            <v>0</v>
          </cell>
          <cell r="N948">
            <v>1</v>
          </cell>
          <cell r="O948">
            <v>0.416243654822335</v>
          </cell>
          <cell r="P948">
            <v>0.416243654822335</v>
          </cell>
          <cell r="Q948">
            <v>3.125E-2</v>
          </cell>
        </row>
        <row r="949">
          <cell r="B949" t="str">
            <v>4203_HS_ELA</v>
          </cell>
          <cell r="C949" t="str">
            <v>Spartanburg 3</v>
          </cell>
          <cell r="D949" t="str">
            <v>ELA</v>
          </cell>
          <cell r="E949" t="str">
            <v>4203</v>
          </cell>
          <cell r="F949" t="str">
            <v>HS</v>
          </cell>
          <cell r="G949">
            <v>29</v>
          </cell>
          <cell r="H949">
            <v>3</v>
          </cell>
          <cell r="I949">
            <v>1</v>
          </cell>
          <cell r="J949">
            <v>12</v>
          </cell>
          <cell r="K949">
            <v>2</v>
          </cell>
          <cell r="L949">
            <v>0.96969696969696995</v>
          </cell>
          <cell r="M949">
            <v>0.41379310344827602</v>
          </cell>
          <cell r="N949">
            <v>0.66666666666666696</v>
          </cell>
          <cell r="O949">
            <v>0.79797979797979801</v>
          </cell>
          <cell r="P949">
            <v>0.38418669453152199</v>
          </cell>
          <cell r="Q949">
            <v>0.4375</v>
          </cell>
        </row>
        <row r="950">
          <cell r="B950" t="str">
            <v>4204_04_Math</v>
          </cell>
          <cell r="C950" t="str">
            <v>Spartanburg 4</v>
          </cell>
          <cell r="D950" t="str">
            <v>Math</v>
          </cell>
          <cell r="E950" t="str">
            <v>4204</v>
          </cell>
          <cell r="F950" t="str">
            <v>04</v>
          </cell>
          <cell r="G950">
            <v>37</v>
          </cell>
          <cell r="H950">
            <v>0</v>
          </cell>
          <cell r="I950">
            <v>2</v>
          </cell>
          <cell r="J950">
            <v>6</v>
          </cell>
          <cell r="K950">
            <v>0</v>
          </cell>
          <cell r="L950">
            <v>0.94871794871794901</v>
          </cell>
          <cell r="M950">
            <v>0.162162162162162</v>
          </cell>
          <cell r="N950">
            <v>0</v>
          </cell>
          <cell r="O950">
            <v>0.55958549222797904</v>
          </cell>
          <cell r="P950">
            <v>0.39742333006581698</v>
          </cell>
          <cell r="Q950">
            <v>0.16216216216216217</v>
          </cell>
        </row>
        <row r="951">
          <cell r="B951" t="str">
            <v>4204_08_Math</v>
          </cell>
          <cell r="C951" t="str">
            <v>Spartanburg 4</v>
          </cell>
          <cell r="D951" t="str">
            <v>Math</v>
          </cell>
          <cell r="E951" t="str">
            <v>4204</v>
          </cell>
          <cell r="F951" t="str">
            <v>08</v>
          </cell>
          <cell r="G951">
            <v>36</v>
          </cell>
          <cell r="H951">
            <v>2</v>
          </cell>
          <cell r="I951">
            <v>3</v>
          </cell>
          <cell r="J951">
            <v>1</v>
          </cell>
          <cell r="K951">
            <v>0</v>
          </cell>
          <cell r="L951">
            <v>0.92682926829268297</v>
          </cell>
          <cell r="M951">
            <v>2.7777777777777801E-2</v>
          </cell>
          <cell r="N951">
            <v>0</v>
          </cell>
          <cell r="O951">
            <v>0.4</v>
          </cell>
          <cell r="P951">
            <v>0.37222222222222201</v>
          </cell>
          <cell r="Q951">
            <v>2.6315789473684209E-2</v>
          </cell>
        </row>
        <row r="952">
          <cell r="B952" t="str">
            <v>4204_HS_Math</v>
          </cell>
          <cell r="C952" t="str">
            <v>Spartanburg 4</v>
          </cell>
          <cell r="D952" t="str">
            <v>Math</v>
          </cell>
          <cell r="E952" t="str">
            <v>4204</v>
          </cell>
          <cell r="F952" t="str">
            <v>HS</v>
          </cell>
          <cell r="G952">
            <v>18</v>
          </cell>
          <cell r="H952">
            <v>0</v>
          </cell>
          <cell r="I952">
            <v>7</v>
          </cell>
          <cell r="J952">
            <v>5</v>
          </cell>
          <cell r="K952">
            <v>0</v>
          </cell>
          <cell r="L952">
            <v>0.72</v>
          </cell>
          <cell r="M952">
            <v>0.27777777777777801</v>
          </cell>
          <cell r="N952">
            <v>0</v>
          </cell>
          <cell r="O952">
            <v>0.64625850340136104</v>
          </cell>
          <cell r="P952">
            <v>0.36848072562358303</v>
          </cell>
          <cell r="Q952">
            <v>0.27777777777777779</v>
          </cell>
        </row>
        <row r="953">
          <cell r="B953" t="str">
            <v>4204_04_ELA</v>
          </cell>
          <cell r="C953" t="str">
            <v>Spartanburg 4</v>
          </cell>
          <cell r="D953" t="str">
            <v>ELA</v>
          </cell>
          <cell r="E953" t="str">
            <v>4204</v>
          </cell>
          <cell r="F953" t="str">
            <v>04</v>
          </cell>
          <cell r="G953">
            <v>37</v>
          </cell>
          <cell r="H953">
            <v>0</v>
          </cell>
          <cell r="I953">
            <v>2</v>
          </cell>
          <cell r="J953">
            <v>4</v>
          </cell>
          <cell r="K953">
            <v>0</v>
          </cell>
          <cell r="L953">
            <v>0.94871794871794901</v>
          </cell>
          <cell r="M953">
            <v>0.108108108108108</v>
          </cell>
          <cell r="N953">
            <v>0</v>
          </cell>
          <cell r="O953">
            <v>0.53886010362694303</v>
          </cell>
          <cell r="P953">
            <v>0.43075199551883497</v>
          </cell>
          <cell r="Q953">
            <v>0.10810810810810811</v>
          </cell>
        </row>
        <row r="954">
          <cell r="B954" t="str">
            <v>4204_08_ELA</v>
          </cell>
          <cell r="C954" t="str">
            <v>Spartanburg 4</v>
          </cell>
          <cell r="D954" t="str">
            <v>ELA</v>
          </cell>
          <cell r="E954" t="str">
            <v>4204</v>
          </cell>
          <cell r="F954" t="str">
            <v>08</v>
          </cell>
          <cell r="G954">
            <v>37</v>
          </cell>
          <cell r="H954">
            <v>2</v>
          </cell>
          <cell r="I954">
            <v>2</v>
          </cell>
          <cell r="J954">
            <v>1</v>
          </cell>
          <cell r="K954">
            <v>0</v>
          </cell>
          <cell r="L954">
            <v>0.95121951219512202</v>
          </cell>
          <cell r="M954">
            <v>2.7027027027027001E-2</v>
          </cell>
          <cell r="N954">
            <v>0</v>
          </cell>
          <cell r="O954">
            <v>0.366336633663366</v>
          </cell>
          <cell r="P954">
            <v>0.33930960663633902</v>
          </cell>
          <cell r="Q954">
            <v>2.564102564102564E-2</v>
          </cell>
        </row>
        <row r="955">
          <cell r="B955" t="str">
            <v>4204_HS_ELA</v>
          </cell>
          <cell r="C955" t="str">
            <v>Spartanburg 4</v>
          </cell>
          <cell r="D955" t="str">
            <v>ELA</v>
          </cell>
          <cell r="E955" t="str">
            <v>4204</v>
          </cell>
          <cell r="F955" t="str">
            <v>HS</v>
          </cell>
          <cell r="G955">
            <v>22</v>
          </cell>
          <cell r="H955">
            <v>0</v>
          </cell>
          <cell r="I955">
            <v>2</v>
          </cell>
          <cell r="J955">
            <v>11</v>
          </cell>
          <cell r="K955">
            <v>0</v>
          </cell>
          <cell r="L955">
            <v>0.91666666666666696</v>
          </cell>
          <cell r="M955">
            <v>0.5</v>
          </cell>
          <cell r="N955">
            <v>0</v>
          </cell>
          <cell r="O955">
            <v>0.81111111111111101</v>
          </cell>
          <cell r="P955">
            <v>0.31111111111111101</v>
          </cell>
          <cell r="Q955">
            <v>0.5</v>
          </cell>
        </row>
        <row r="956">
          <cell r="B956" t="str">
            <v>4205_04_Math</v>
          </cell>
          <cell r="C956" t="str">
            <v>Spartanburg 5</v>
          </cell>
          <cell r="D956" t="str">
            <v>Math</v>
          </cell>
          <cell r="E956" t="str">
            <v>4205</v>
          </cell>
          <cell r="F956" t="str">
            <v>04</v>
          </cell>
          <cell r="G956">
            <v>115</v>
          </cell>
          <cell r="H956">
            <v>2</v>
          </cell>
          <cell r="I956">
            <v>8</v>
          </cell>
          <cell r="J956">
            <v>21</v>
          </cell>
          <cell r="K956">
            <v>0</v>
          </cell>
          <cell r="L956">
            <v>0.93600000000000005</v>
          </cell>
          <cell r="M956">
            <v>0.182608695652174</v>
          </cell>
          <cell r="N956">
            <v>0</v>
          </cell>
          <cell r="O956">
            <v>0.44712990936555902</v>
          </cell>
          <cell r="P956">
            <v>0.264521213713385</v>
          </cell>
          <cell r="Q956">
            <v>0.17948717948717949</v>
          </cell>
        </row>
        <row r="957">
          <cell r="B957" t="str">
            <v>4205_08_Math</v>
          </cell>
          <cell r="C957" t="str">
            <v>Spartanburg 5</v>
          </cell>
          <cell r="D957" t="str">
            <v>Math</v>
          </cell>
          <cell r="E957" t="str">
            <v>4205</v>
          </cell>
          <cell r="F957" t="str">
            <v>08</v>
          </cell>
          <cell r="G957">
            <v>87</v>
          </cell>
          <cell r="H957">
            <v>6</v>
          </cell>
          <cell r="I957">
            <v>5</v>
          </cell>
          <cell r="J957">
            <v>7</v>
          </cell>
          <cell r="K957">
            <v>1</v>
          </cell>
          <cell r="L957">
            <v>0.94897959183673497</v>
          </cell>
          <cell r="M957">
            <v>8.04597701149425E-2</v>
          </cell>
          <cell r="N957">
            <v>0.16666666666666699</v>
          </cell>
          <cell r="O957">
            <v>0.37945791726105599</v>
          </cell>
          <cell r="P957">
            <v>0.298998147146113</v>
          </cell>
          <cell r="Q957">
            <v>8.6021505376344093E-2</v>
          </cell>
        </row>
        <row r="958">
          <cell r="B958" t="str">
            <v>4205_HS_Math</v>
          </cell>
          <cell r="C958" t="str">
            <v>Spartanburg 5</v>
          </cell>
          <cell r="D958" t="str">
            <v>Math</v>
          </cell>
          <cell r="E958" t="str">
            <v>4205</v>
          </cell>
          <cell r="F958" t="str">
            <v>HS</v>
          </cell>
          <cell r="G958">
            <v>84</v>
          </cell>
          <cell r="H958">
            <v>5</v>
          </cell>
          <cell r="I958">
            <v>13</v>
          </cell>
          <cell r="J958">
            <v>19</v>
          </cell>
          <cell r="K958">
            <v>1</v>
          </cell>
          <cell r="L958">
            <v>0.87254901960784303</v>
          </cell>
          <cell r="M958">
            <v>0.226190476190476</v>
          </cell>
          <cell r="N958">
            <v>0.2</v>
          </cell>
          <cell r="O958">
            <v>0.494456762749446</v>
          </cell>
          <cell r="P958">
            <v>0.268266286558969</v>
          </cell>
          <cell r="Q958">
            <v>0.2247191011235955</v>
          </cell>
        </row>
        <row r="959">
          <cell r="B959" t="str">
            <v>4205_04_ELA</v>
          </cell>
          <cell r="C959" t="str">
            <v>Spartanburg 5</v>
          </cell>
          <cell r="D959" t="str">
            <v>ELA</v>
          </cell>
          <cell r="E959" t="str">
            <v>4205</v>
          </cell>
          <cell r="F959" t="str">
            <v>04</v>
          </cell>
          <cell r="G959">
            <v>115</v>
          </cell>
          <cell r="H959">
            <v>2</v>
          </cell>
          <cell r="I959">
            <v>9</v>
          </cell>
          <cell r="J959">
            <v>21</v>
          </cell>
          <cell r="K959">
            <v>1</v>
          </cell>
          <cell r="L959">
            <v>0.92857142857142905</v>
          </cell>
          <cell r="M959">
            <v>0.182608695652174</v>
          </cell>
          <cell r="N959">
            <v>0.5</v>
          </cell>
          <cell r="O959">
            <v>0.51969696969696999</v>
          </cell>
          <cell r="P959">
            <v>0.33708827404479602</v>
          </cell>
          <cell r="Q959">
            <v>0.18803418803418803</v>
          </cell>
        </row>
        <row r="960">
          <cell r="B960" t="str">
            <v>4205_08_ELA</v>
          </cell>
          <cell r="C960" t="str">
            <v>Spartanburg 5</v>
          </cell>
          <cell r="D960" t="str">
            <v>ELA</v>
          </cell>
          <cell r="E960" t="str">
            <v>4205</v>
          </cell>
          <cell r="F960" t="str">
            <v>08</v>
          </cell>
          <cell r="G960">
            <v>87</v>
          </cell>
          <cell r="H960">
            <v>6</v>
          </cell>
          <cell r="I960">
            <v>5</v>
          </cell>
          <cell r="J960">
            <v>9</v>
          </cell>
          <cell r="K960">
            <v>1</v>
          </cell>
          <cell r="L960">
            <v>0.94897959183673497</v>
          </cell>
          <cell r="M960">
            <v>0.10344827586206901</v>
          </cell>
          <cell r="N960">
            <v>0.16666666666666699</v>
          </cell>
          <cell r="O960">
            <v>0.435714285714286</v>
          </cell>
          <cell r="P960">
            <v>0.33226600985221699</v>
          </cell>
          <cell r="Q960">
            <v>0.10752688172043011</v>
          </cell>
        </row>
        <row r="961">
          <cell r="B961" t="str">
            <v>4205_HS_ELA</v>
          </cell>
          <cell r="C961" t="str">
            <v>Spartanburg 5</v>
          </cell>
          <cell r="D961" t="str">
            <v>ELA</v>
          </cell>
          <cell r="E961" t="str">
            <v>4205</v>
          </cell>
          <cell r="F961" t="str">
            <v>HS</v>
          </cell>
          <cell r="G961">
            <v>85</v>
          </cell>
          <cell r="H961">
            <v>8</v>
          </cell>
          <cell r="I961">
            <v>5</v>
          </cell>
          <cell r="J961">
            <v>36</v>
          </cell>
          <cell r="K961">
            <v>1</v>
          </cell>
          <cell r="L961">
            <v>0.94897959183673497</v>
          </cell>
          <cell r="M961">
            <v>0.42352941176470599</v>
          </cell>
          <cell r="N961">
            <v>0.125</v>
          </cell>
          <cell r="O961">
            <v>0.83233532934131704</v>
          </cell>
          <cell r="P961">
            <v>0.408805917576611</v>
          </cell>
          <cell r="Q961">
            <v>0.39784946236559138</v>
          </cell>
        </row>
        <row r="962">
          <cell r="B962" t="str">
            <v>4206_04_Math</v>
          </cell>
          <cell r="C962" t="str">
            <v>Spartanburg 6</v>
          </cell>
          <cell r="D962" t="str">
            <v>Math</v>
          </cell>
          <cell r="E962" t="str">
            <v>4206</v>
          </cell>
          <cell r="F962" t="str">
            <v>04</v>
          </cell>
          <cell r="G962">
            <v>146</v>
          </cell>
          <cell r="H962">
            <v>6</v>
          </cell>
          <cell r="I962">
            <v>24</v>
          </cell>
          <cell r="J962">
            <v>14</v>
          </cell>
          <cell r="K962">
            <v>2</v>
          </cell>
          <cell r="L962">
            <v>0.86363636363636398</v>
          </cell>
          <cell r="M962">
            <v>9.5890410958904104E-2</v>
          </cell>
          <cell r="N962">
            <v>0.33333333333333298</v>
          </cell>
          <cell r="O962">
            <v>0.33284241531664199</v>
          </cell>
          <cell r="P962">
            <v>0.236952004357738</v>
          </cell>
          <cell r="Q962">
            <v>0.10526315789473684</v>
          </cell>
        </row>
        <row r="963">
          <cell r="B963" t="str">
            <v>4206_08_Math</v>
          </cell>
          <cell r="C963" t="str">
            <v>Spartanburg 6</v>
          </cell>
          <cell r="D963" t="str">
            <v>Math</v>
          </cell>
          <cell r="E963" t="str">
            <v>4206</v>
          </cell>
          <cell r="F963" t="str">
            <v>08</v>
          </cell>
          <cell r="G963">
            <v>112</v>
          </cell>
          <cell r="H963">
            <v>9</v>
          </cell>
          <cell r="I963">
            <v>22</v>
          </cell>
          <cell r="J963">
            <v>1</v>
          </cell>
          <cell r="K963">
            <v>1</v>
          </cell>
          <cell r="L963">
            <v>0.84615384615384603</v>
          </cell>
          <cell r="M963">
            <v>8.9285714285714298E-3</v>
          </cell>
          <cell r="N963">
            <v>0.11111111111111099</v>
          </cell>
          <cell r="O963">
            <v>0.26607818411097101</v>
          </cell>
          <cell r="P963">
            <v>0.2571496126824</v>
          </cell>
          <cell r="Q963">
            <v>1.6528925619834711E-2</v>
          </cell>
        </row>
        <row r="964">
          <cell r="B964" t="str">
            <v>4206_HS_Math</v>
          </cell>
          <cell r="C964" t="str">
            <v>Spartanburg 6</v>
          </cell>
          <cell r="D964" t="str">
            <v>Math</v>
          </cell>
          <cell r="E964" t="str">
            <v>4206</v>
          </cell>
          <cell r="F964" t="str">
            <v>HS</v>
          </cell>
          <cell r="G964">
            <v>88</v>
          </cell>
          <cell r="H964">
            <v>7</v>
          </cell>
          <cell r="I964">
            <v>8</v>
          </cell>
          <cell r="J964">
            <v>17</v>
          </cell>
          <cell r="K964">
            <v>3</v>
          </cell>
          <cell r="L964">
            <v>0.92233009708737901</v>
          </cell>
          <cell r="M964">
            <v>0.19318181818181801</v>
          </cell>
          <cell r="N964">
            <v>0.42857142857142899</v>
          </cell>
          <cell r="O964">
            <v>0.46189024390243899</v>
          </cell>
          <cell r="P964">
            <v>0.26870842572062098</v>
          </cell>
          <cell r="Q964">
            <v>0.21052631578947367</v>
          </cell>
        </row>
        <row r="965">
          <cell r="B965" t="str">
            <v>4206_04_ELA</v>
          </cell>
          <cell r="C965" t="str">
            <v>Spartanburg 6</v>
          </cell>
          <cell r="D965" t="str">
            <v>ELA</v>
          </cell>
          <cell r="E965" t="str">
            <v>4206</v>
          </cell>
          <cell r="F965" t="str">
            <v>04</v>
          </cell>
          <cell r="G965">
            <v>146</v>
          </cell>
          <cell r="H965">
            <v>6</v>
          </cell>
          <cell r="I965">
            <v>25</v>
          </cell>
          <cell r="J965">
            <v>19</v>
          </cell>
          <cell r="K965">
            <v>1</v>
          </cell>
          <cell r="L965">
            <v>0.85875706214689296</v>
          </cell>
          <cell r="M965">
            <v>0.13013698630136999</v>
          </cell>
          <cell r="N965">
            <v>0.16666666666666699</v>
          </cell>
          <cell r="O965">
            <v>0.38596491228070201</v>
          </cell>
          <cell r="P965">
            <v>0.25582792597933202</v>
          </cell>
          <cell r="Q965">
            <v>0.13157894736842105</v>
          </cell>
        </row>
        <row r="966">
          <cell r="B966" t="str">
            <v>4206_08_ELA</v>
          </cell>
          <cell r="C966" t="str">
            <v>Spartanburg 6</v>
          </cell>
          <cell r="D966" t="str">
            <v>ELA</v>
          </cell>
          <cell r="E966" t="str">
            <v>4206</v>
          </cell>
          <cell r="F966" t="str">
            <v>08</v>
          </cell>
          <cell r="G966">
            <v>116</v>
          </cell>
          <cell r="H966">
            <v>9</v>
          </cell>
          <cell r="I966">
            <v>18</v>
          </cell>
          <cell r="J966">
            <v>1</v>
          </cell>
          <cell r="K966">
            <v>2</v>
          </cell>
          <cell r="L966">
            <v>0.87412587412587395</v>
          </cell>
          <cell r="M966">
            <v>8.6206896551724102E-3</v>
          </cell>
          <cell r="N966">
            <v>0.22222222222222199</v>
          </cell>
          <cell r="O966">
            <v>0.37125000000000002</v>
          </cell>
          <cell r="P966">
            <v>0.36262931034482798</v>
          </cell>
          <cell r="Q966">
            <v>2.4E-2</v>
          </cell>
        </row>
        <row r="967">
          <cell r="B967" t="str">
            <v>4206_HS_ELA</v>
          </cell>
          <cell r="C967" t="str">
            <v>Spartanburg 6</v>
          </cell>
          <cell r="D967" t="str">
            <v>ELA</v>
          </cell>
          <cell r="E967" t="str">
            <v>4206</v>
          </cell>
          <cell r="F967" t="str">
            <v>HS</v>
          </cell>
          <cell r="G967">
            <v>82</v>
          </cell>
          <cell r="H967">
            <v>7</v>
          </cell>
          <cell r="I967">
            <v>12</v>
          </cell>
          <cell r="J967">
            <v>27</v>
          </cell>
          <cell r="K967">
            <v>0</v>
          </cell>
          <cell r="L967">
            <v>0.88118811881188097</v>
          </cell>
          <cell r="M967">
            <v>0.32926829268292701</v>
          </cell>
          <cell r="N967">
            <v>0</v>
          </cell>
          <cell r="O967">
            <v>0.79095354523227401</v>
          </cell>
          <cell r="P967">
            <v>0.461685252549347</v>
          </cell>
          <cell r="Q967">
            <v>0.30337078651685395</v>
          </cell>
        </row>
        <row r="968">
          <cell r="B968" t="str">
            <v>4207_04_Math</v>
          </cell>
          <cell r="C968" t="str">
            <v>Spartanburg 7</v>
          </cell>
          <cell r="D968" t="str">
            <v>Math</v>
          </cell>
          <cell r="E968" t="str">
            <v>4207</v>
          </cell>
          <cell r="F968" t="str">
            <v>04</v>
          </cell>
          <cell r="G968">
            <v>87</v>
          </cell>
          <cell r="H968">
            <v>2</v>
          </cell>
          <cell r="I968">
            <v>11</v>
          </cell>
          <cell r="J968">
            <v>11</v>
          </cell>
          <cell r="K968">
            <v>0</v>
          </cell>
          <cell r="L968">
            <v>0.89</v>
          </cell>
          <cell r="M968">
            <v>0.126436781609195</v>
          </cell>
          <cell r="N968">
            <v>0</v>
          </cell>
          <cell r="O968">
            <v>0.39748953974895401</v>
          </cell>
          <cell r="P968">
            <v>0.27105275813975899</v>
          </cell>
          <cell r="Q968">
            <v>0.12359550561797752</v>
          </cell>
        </row>
        <row r="969">
          <cell r="B969" t="str">
            <v>4207_08_Math</v>
          </cell>
          <cell r="C969" t="str">
            <v>Spartanburg 7</v>
          </cell>
          <cell r="D969" t="str">
            <v>Math</v>
          </cell>
          <cell r="E969" t="str">
            <v>4207</v>
          </cell>
          <cell r="F969" t="str">
            <v>08</v>
          </cell>
          <cell r="G969">
            <v>55</v>
          </cell>
          <cell r="H969">
            <v>5</v>
          </cell>
          <cell r="I969">
            <v>17</v>
          </cell>
          <cell r="J969">
            <v>1</v>
          </cell>
          <cell r="K969">
            <v>4</v>
          </cell>
          <cell r="L969">
            <v>0.77922077922077904</v>
          </cell>
          <cell r="M969">
            <v>1.8181818181818198E-2</v>
          </cell>
          <cell r="N969">
            <v>0.8</v>
          </cell>
          <cell r="O969">
            <v>0.24137931034482801</v>
          </cell>
          <cell r="P969">
            <v>0.22319749216300899</v>
          </cell>
          <cell r="Q969">
            <v>8.3333333333333329E-2</v>
          </cell>
        </row>
        <row r="970">
          <cell r="B970" t="str">
            <v>4207_HS_Math</v>
          </cell>
          <cell r="C970" t="str">
            <v>Spartanburg 7</v>
          </cell>
          <cell r="D970" t="str">
            <v>Math</v>
          </cell>
          <cell r="E970" t="str">
            <v>4207</v>
          </cell>
          <cell r="F970" t="str">
            <v>HS</v>
          </cell>
          <cell r="G970">
            <v>23</v>
          </cell>
          <cell r="H970">
            <v>14</v>
          </cell>
          <cell r="I970">
            <v>15</v>
          </cell>
          <cell r="J970">
            <v>7</v>
          </cell>
          <cell r="K970">
            <v>8</v>
          </cell>
          <cell r="L970">
            <v>0.71153846153846201</v>
          </cell>
          <cell r="M970">
            <v>0.30434782608695699</v>
          </cell>
          <cell r="N970">
            <v>0.57142857142857095</v>
          </cell>
          <cell r="O970">
            <v>0.67777777777777803</v>
          </cell>
          <cell r="P970">
            <v>0.37342995169082099</v>
          </cell>
          <cell r="Q970">
            <v>0.40540540540540543</v>
          </cell>
        </row>
        <row r="971">
          <cell r="B971" t="str">
            <v>4207_04_ELA</v>
          </cell>
          <cell r="C971" t="str">
            <v>Spartanburg 7</v>
          </cell>
          <cell r="D971" t="str">
            <v>ELA</v>
          </cell>
          <cell r="E971" t="str">
            <v>4207</v>
          </cell>
          <cell r="F971" t="str">
            <v>04</v>
          </cell>
          <cell r="G971">
            <v>86</v>
          </cell>
          <cell r="H971">
            <v>2</v>
          </cell>
          <cell r="I971">
            <v>12</v>
          </cell>
          <cell r="J971">
            <v>14</v>
          </cell>
          <cell r="K971">
            <v>1</v>
          </cell>
          <cell r="L971">
            <v>0.88</v>
          </cell>
          <cell r="M971">
            <v>0.162790697674419</v>
          </cell>
          <cell r="N971">
            <v>0.5</v>
          </cell>
          <cell r="O971">
            <v>0.423799582463466</v>
          </cell>
          <cell r="P971">
            <v>0.26100888478904699</v>
          </cell>
          <cell r="Q971">
            <v>0.17045454545454544</v>
          </cell>
        </row>
        <row r="972">
          <cell r="B972" t="str">
            <v>4207_08_ELA</v>
          </cell>
          <cell r="C972" t="str">
            <v>Spartanburg 7</v>
          </cell>
          <cell r="D972" t="str">
            <v>ELA</v>
          </cell>
          <cell r="E972" t="str">
            <v>4207</v>
          </cell>
          <cell r="F972" t="str">
            <v>08</v>
          </cell>
          <cell r="G972">
            <v>54</v>
          </cell>
          <cell r="H972">
            <v>5</v>
          </cell>
          <cell r="I972">
            <v>18</v>
          </cell>
          <cell r="J972">
            <v>0</v>
          </cell>
          <cell r="K972">
            <v>3</v>
          </cell>
          <cell r="L972">
            <v>0.76623376623376604</v>
          </cell>
          <cell r="M972">
            <v>0</v>
          </cell>
          <cell r="N972">
            <v>0.6</v>
          </cell>
          <cell r="O972">
            <v>0.30731707317073198</v>
          </cell>
          <cell r="P972">
            <v>0.30731707317073198</v>
          </cell>
          <cell r="Q972">
            <v>5.0847457627118647E-2</v>
          </cell>
        </row>
        <row r="973">
          <cell r="B973" t="str">
            <v>4207_HS_ELA</v>
          </cell>
          <cell r="C973" t="str">
            <v>Spartanburg 7</v>
          </cell>
          <cell r="D973" t="str">
            <v>ELA</v>
          </cell>
          <cell r="E973" t="str">
            <v>4207</v>
          </cell>
          <cell r="F973" t="str">
            <v>HS</v>
          </cell>
          <cell r="G973">
            <v>34</v>
          </cell>
          <cell r="H973">
            <v>10</v>
          </cell>
          <cell r="I973">
            <v>2</v>
          </cell>
          <cell r="J973">
            <v>11</v>
          </cell>
          <cell r="K973">
            <v>3</v>
          </cell>
          <cell r="L973">
            <v>0.95652173913043503</v>
          </cell>
          <cell r="M973">
            <v>0.32352941176470601</v>
          </cell>
          <cell r="N973">
            <v>0.3</v>
          </cell>
          <cell r="O973">
            <v>0.81099656357388294</v>
          </cell>
          <cell r="P973">
            <v>0.48746715180917699</v>
          </cell>
          <cell r="Q973">
            <v>0.31818181818181818</v>
          </cell>
        </row>
        <row r="974">
          <cell r="B974" t="str">
            <v>4301_04_Math</v>
          </cell>
          <cell r="C974" t="str">
            <v>Sumter</v>
          </cell>
          <cell r="D974" t="str">
            <v>Math</v>
          </cell>
          <cell r="E974" t="str">
            <v>4301</v>
          </cell>
          <cell r="F974" t="str">
            <v>04</v>
          </cell>
          <cell r="G974">
            <v>148</v>
          </cell>
          <cell r="H974">
            <v>10</v>
          </cell>
          <cell r="I974">
            <v>29</v>
          </cell>
          <cell r="J974">
            <v>4</v>
          </cell>
          <cell r="K974">
            <v>6</v>
          </cell>
          <cell r="L974">
            <v>0.84491978609625695</v>
          </cell>
          <cell r="M974">
            <v>2.7027027027027001E-2</v>
          </cell>
          <cell r="N974">
            <v>0.6</v>
          </cell>
          <cell r="O974">
            <v>0.199789695057834</v>
          </cell>
          <cell r="P974">
            <v>0.172762668030807</v>
          </cell>
          <cell r="Q974">
            <v>6.3291139240506333E-2</v>
          </cell>
        </row>
        <row r="975">
          <cell r="B975" t="str">
            <v>4301_08_Math</v>
          </cell>
          <cell r="C975" t="str">
            <v>Sumter</v>
          </cell>
          <cell r="D975" t="str">
            <v>Math</v>
          </cell>
          <cell r="E975" t="str">
            <v>4301</v>
          </cell>
          <cell r="F975" t="str">
            <v>08</v>
          </cell>
          <cell r="G975">
            <v>98</v>
          </cell>
          <cell r="H975">
            <v>10</v>
          </cell>
          <cell r="I975">
            <v>85</v>
          </cell>
          <cell r="J975">
            <v>3</v>
          </cell>
          <cell r="K975">
            <v>6</v>
          </cell>
          <cell r="L975">
            <v>0.55958549222797904</v>
          </cell>
          <cell r="M975">
            <v>3.06122448979592E-2</v>
          </cell>
          <cell r="N975">
            <v>0.6</v>
          </cell>
          <cell r="O975">
            <v>0.13716814159292001</v>
          </cell>
          <cell r="P975">
            <v>0.106555896694961</v>
          </cell>
          <cell r="Q975">
            <v>8.3333333333333329E-2</v>
          </cell>
        </row>
        <row r="976">
          <cell r="B976" t="str">
            <v>4301_HS_Math</v>
          </cell>
          <cell r="C976" t="str">
            <v>Sumter</v>
          </cell>
          <cell r="D976" t="str">
            <v>Math</v>
          </cell>
          <cell r="E976" t="str">
            <v>4301</v>
          </cell>
          <cell r="F976" t="str">
            <v>HS</v>
          </cell>
          <cell r="G976">
            <v>76</v>
          </cell>
          <cell r="H976">
            <v>17</v>
          </cell>
          <cell r="I976">
            <v>153</v>
          </cell>
          <cell r="J976">
            <v>3</v>
          </cell>
          <cell r="K976">
            <v>9</v>
          </cell>
          <cell r="L976">
            <v>0.37804878048780499</v>
          </cell>
          <cell r="M976">
            <v>3.94736842105263E-2</v>
          </cell>
          <cell r="N976">
            <v>0.52941176470588203</v>
          </cell>
          <cell r="O976">
            <v>0.21680216802168001</v>
          </cell>
          <cell r="P976">
            <v>0.17732848381115399</v>
          </cell>
          <cell r="Q976">
            <v>0.12903225806451613</v>
          </cell>
        </row>
        <row r="977">
          <cell r="B977" t="str">
            <v>4301_04_ELA</v>
          </cell>
          <cell r="C977" t="str">
            <v>Sumter</v>
          </cell>
          <cell r="D977" t="str">
            <v>ELA</v>
          </cell>
          <cell r="E977" t="str">
            <v>4301</v>
          </cell>
          <cell r="F977" t="str">
            <v>04</v>
          </cell>
          <cell r="G977">
            <v>145</v>
          </cell>
          <cell r="H977">
            <v>10</v>
          </cell>
          <cell r="I977">
            <v>32</v>
          </cell>
          <cell r="J977">
            <v>6</v>
          </cell>
          <cell r="K977">
            <v>6</v>
          </cell>
          <cell r="L977">
            <v>0.82887700534759401</v>
          </cell>
          <cell r="M977">
            <v>4.13793103448276E-2</v>
          </cell>
          <cell r="N977">
            <v>0.6</v>
          </cell>
          <cell r="O977">
            <v>0.23991507430997899</v>
          </cell>
          <cell r="P977">
            <v>0.19853576396515099</v>
          </cell>
          <cell r="Q977">
            <v>7.7419354838709681E-2</v>
          </cell>
        </row>
        <row r="978">
          <cell r="B978" t="str">
            <v>4301_08_ELA</v>
          </cell>
          <cell r="C978" t="str">
            <v>Sumter</v>
          </cell>
          <cell r="D978" t="str">
            <v>ELA</v>
          </cell>
          <cell r="E978" t="str">
            <v>4301</v>
          </cell>
          <cell r="F978" t="str">
            <v>08</v>
          </cell>
          <cell r="G978">
            <v>83</v>
          </cell>
          <cell r="H978">
            <v>10</v>
          </cell>
          <cell r="I978">
            <v>100</v>
          </cell>
          <cell r="J978">
            <v>1</v>
          </cell>
          <cell r="K978">
            <v>7</v>
          </cell>
          <cell r="L978">
            <v>0.48186528497409298</v>
          </cell>
          <cell r="M978">
            <v>1.20481927710843E-2</v>
          </cell>
          <cell r="N978">
            <v>0.7</v>
          </cell>
          <cell r="O978">
            <v>0.277089783281734</v>
          </cell>
          <cell r="P978">
            <v>0.26504159051064902</v>
          </cell>
          <cell r="Q978">
            <v>8.6021505376344093E-2</v>
          </cell>
        </row>
        <row r="979">
          <cell r="B979" t="str">
            <v>4301_HS_ELA</v>
          </cell>
          <cell r="C979" t="str">
            <v>Sumter</v>
          </cell>
          <cell r="D979" t="str">
            <v>ELA</v>
          </cell>
          <cell r="E979" t="str">
            <v>4301</v>
          </cell>
          <cell r="F979" t="str">
            <v>HS</v>
          </cell>
          <cell r="G979">
            <v>65</v>
          </cell>
          <cell r="H979">
            <v>17</v>
          </cell>
          <cell r="I979">
            <v>96</v>
          </cell>
          <cell r="J979">
            <v>15</v>
          </cell>
          <cell r="K979">
            <v>12</v>
          </cell>
          <cell r="L979">
            <v>0.46067415730337102</v>
          </cell>
          <cell r="M979">
            <v>0.230769230769231</v>
          </cell>
          <cell r="N979">
            <v>0.70588235294117696</v>
          </cell>
          <cell r="O979">
            <v>0.68922305764410996</v>
          </cell>
          <cell r="P979">
            <v>0.45845382687488001</v>
          </cell>
          <cell r="Q979">
            <v>0.32926829268292684</v>
          </cell>
        </row>
        <row r="980">
          <cell r="B980" t="str">
            <v>4401_04_Math</v>
          </cell>
          <cell r="C980" t="str">
            <v>Union</v>
          </cell>
          <cell r="D980" t="str">
            <v>Math</v>
          </cell>
          <cell r="E980" t="str">
            <v>4401</v>
          </cell>
          <cell r="F980" t="str">
            <v>04</v>
          </cell>
          <cell r="G980">
            <v>68</v>
          </cell>
          <cell r="H980">
            <v>3</v>
          </cell>
          <cell r="I980">
            <v>2</v>
          </cell>
          <cell r="J980">
            <v>4</v>
          </cell>
          <cell r="K980">
            <v>2</v>
          </cell>
          <cell r="L980">
            <v>0.97260273972602695</v>
          </cell>
          <cell r="M980">
            <v>5.8823529411764698E-2</v>
          </cell>
          <cell r="N980">
            <v>0.66666666666666696</v>
          </cell>
          <cell r="O980">
            <v>0.27697841726618699</v>
          </cell>
          <cell r="P980">
            <v>0.218154887854422</v>
          </cell>
          <cell r="Q980">
            <v>8.4507042253521125E-2</v>
          </cell>
        </row>
        <row r="981">
          <cell r="B981" t="str">
            <v>4401_08_Math</v>
          </cell>
          <cell r="C981" t="str">
            <v>Union</v>
          </cell>
          <cell r="D981" t="str">
            <v>Math</v>
          </cell>
          <cell r="E981" t="str">
            <v>4401</v>
          </cell>
          <cell r="F981" t="str">
            <v>08</v>
          </cell>
          <cell r="G981">
            <v>52</v>
          </cell>
          <cell r="H981">
            <v>5</v>
          </cell>
          <cell r="I981">
            <v>1</v>
          </cell>
          <cell r="J981">
            <v>2</v>
          </cell>
          <cell r="K981">
            <v>1</v>
          </cell>
          <cell r="L981">
            <v>0.98275862068965503</v>
          </cell>
          <cell r="M981">
            <v>3.8461538461538498E-2</v>
          </cell>
          <cell r="N981">
            <v>0.2</v>
          </cell>
          <cell r="O981">
            <v>0.13945578231292499</v>
          </cell>
          <cell r="P981">
            <v>0.100994243851387</v>
          </cell>
          <cell r="Q981">
            <v>5.2631578947368418E-2</v>
          </cell>
        </row>
        <row r="982">
          <cell r="B982" t="str">
            <v>4401_HS_Math</v>
          </cell>
          <cell r="C982" t="str">
            <v>Union</v>
          </cell>
          <cell r="D982" t="str">
            <v>Math</v>
          </cell>
          <cell r="E982" t="str">
            <v>4401</v>
          </cell>
          <cell r="F982" t="str">
            <v>HS</v>
          </cell>
          <cell r="G982">
            <v>38</v>
          </cell>
          <cell r="H982">
            <v>1</v>
          </cell>
          <cell r="I982">
            <v>6</v>
          </cell>
          <cell r="J982">
            <v>7</v>
          </cell>
          <cell r="K982">
            <v>0</v>
          </cell>
          <cell r="L982">
            <v>0.86666666666666703</v>
          </cell>
          <cell r="M982">
            <v>0.18421052631578899</v>
          </cell>
          <cell r="N982">
            <v>0</v>
          </cell>
          <cell r="O982">
            <v>0.315</v>
          </cell>
          <cell r="P982">
            <v>0.13078947368421101</v>
          </cell>
          <cell r="Q982">
            <v>0.17948717948717949</v>
          </cell>
        </row>
        <row r="983">
          <cell r="B983" t="str">
            <v>4401_04_ELA</v>
          </cell>
          <cell r="C983" t="str">
            <v>Union</v>
          </cell>
          <cell r="D983" t="str">
            <v>ELA</v>
          </cell>
          <cell r="E983" t="str">
            <v>4401</v>
          </cell>
          <cell r="F983" t="str">
            <v>04</v>
          </cell>
          <cell r="G983">
            <v>68</v>
          </cell>
          <cell r="H983">
            <v>3</v>
          </cell>
          <cell r="I983">
            <v>2</v>
          </cell>
          <cell r="J983">
            <v>2</v>
          </cell>
          <cell r="K983">
            <v>3</v>
          </cell>
          <cell r="L983">
            <v>0.97260273972602695</v>
          </cell>
          <cell r="M983">
            <v>2.9411764705882401E-2</v>
          </cell>
          <cell r="N983">
            <v>1</v>
          </cell>
          <cell r="O983">
            <v>0.32374100719424498</v>
          </cell>
          <cell r="P983">
            <v>0.29432924248836201</v>
          </cell>
          <cell r="Q983">
            <v>7.0422535211267609E-2</v>
          </cell>
        </row>
        <row r="984">
          <cell r="B984" t="str">
            <v>4401_08_ELA</v>
          </cell>
          <cell r="C984" t="str">
            <v>Union</v>
          </cell>
          <cell r="D984" t="str">
            <v>ELA</v>
          </cell>
          <cell r="E984" t="str">
            <v>4401</v>
          </cell>
          <cell r="F984" t="str">
            <v>08</v>
          </cell>
          <cell r="G984">
            <v>52</v>
          </cell>
          <cell r="H984">
            <v>5</v>
          </cell>
          <cell r="I984">
            <v>1</v>
          </cell>
          <cell r="J984">
            <v>3</v>
          </cell>
          <cell r="K984">
            <v>1</v>
          </cell>
          <cell r="L984">
            <v>0.98275862068965503</v>
          </cell>
          <cell r="M984">
            <v>5.7692307692307702E-2</v>
          </cell>
          <cell r="N984">
            <v>0.2</v>
          </cell>
          <cell r="O984">
            <v>0.25510204081632698</v>
          </cell>
          <cell r="P984">
            <v>0.19740973312401899</v>
          </cell>
          <cell r="Q984">
            <v>7.0175438596491224E-2</v>
          </cell>
        </row>
        <row r="985">
          <cell r="B985" t="str">
            <v>4401_HS_ELA</v>
          </cell>
          <cell r="C985" t="str">
            <v>Union</v>
          </cell>
          <cell r="D985" t="str">
            <v>ELA</v>
          </cell>
          <cell r="E985" t="str">
            <v>4401</v>
          </cell>
          <cell r="F985" t="str">
            <v>HS</v>
          </cell>
          <cell r="G985">
            <v>57</v>
          </cell>
          <cell r="H985">
            <v>2</v>
          </cell>
          <cell r="I985">
            <v>0</v>
          </cell>
          <cell r="J985">
            <v>16</v>
          </cell>
          <cell r="K985">
            <v>1</v>
          </cell>
          <cell r="L985">
            <v>1</v>
          </cell>
          <cell r="M985">
            <v>0.28070175438596501</v>
          </cell>
          <cell r="N985">
            <v>0.5</v>
          </cell>
          <cell r="O985">
            <v>0.71378091872791505</v>
          </cell>
          <cell r="P985">
            <v>0.43307916434194998</v>
          </cell>
          <cell r="Q985">
            <v>0.28813559322033899</v>
          </cell>
        </row>
        <row r="986">
          <cell r="B986" t="str">
            <v>4501_04_Math</v>
          </cell>
          <cell r="C986" t="str">
            <v>Williamsburg</v>
          </cell>
          <cell r="D986" t="str">
            <v>Math</v>
          </cell>
          <cell r="E986" t="str">
            <v>4501</v>
          </cell>
          <cell r="F986" t="str">
            <v>04</v>
          </cell>
          <cell r="G986">
            <v>33</v>
          </cell>
          <cell r="H986">
            <v>2</v>
          </cell>
          <cell r="I986">
            <v>7</v>
          </cell>
          <cell r="J986">
            <v>1</v>
          </cell>
          <cell r="K986">
            <v>0</v>
          </cell>
          <cell r="L986">
            <v>0.83333333333333304</v>
          </cell>
          <cell r="M986">
            <v>3.03030303030303E-2</v>
          </cell>
          <cell r="N986">
            <v>0</v>
          </cell>
          <cell r="O986">
            <v>4.8484848484848499E-2</v>
          </cell>
          <cell r="P986">
            <v>1.8181818181818198E-2</v>
          </cell>
          <cell r="Q986">
            <v>2.8571428571428571E-2</v>
          </cell>
        </row>
        <row r="987">
          <cell r="B987" t="str">
            <v>4501_08_Math</v>
          </cell>
          <cell r="C987" t="str">
            <v>Williamsburg</v>
          </cell>
          <cell r="D987" t="str">
            <v>Math</v>
          </cell>
          <cell r="E987" t="str">
            <v>4501</v>
          </cell>
          <cell r="F987" t="str">
            <v>08</v>
          </cell>
          <cell r="G987">
            <v>28</v>
          </cell>
          <cell r="H987">
            <v>3</v>
          </cell>
          <cell r="I987">
            <v>6</v>
          </cell>
          <cell r="J987">
            <v>0</v>
          </cell>
          <cell r="K987">
            <v>2</v>
          </cell>
          <cell r="L987">
            <v>0.83783783783783805</v>
          </cell>
          <cell r="M987">
            <v>0</v>
          </cell>
          <cell r="N987">
            <v>0.66666666666666696</v>
          </cell>
          <cell r="O987">
            <v>6.9264069264069306E-2</v>
          </cell>
          <cell r="P987">
            <v>6.9264069264069306E-2</v>
          </cell>
          <cell r="Q987">
            <v>6.4516129032258063E-2</v>
          </cell>
        </row>
        <row r="988">
          <cell r="B988" t="str">
            <v>4501_HS_Math</v>
          </cell>
          <cell r="C988" t="str">
            <v>Williamsburg</v>
          </cell>
          <cell r="D988" t="str">
            <v>Math</v>
          </cell>
          <cell r="E988" t="str">
            <v>4501</v>
          </cell>
          <cell r="F988" t="str">
            <v>HS</v>
          </cell>
          <cell r="G988">
            <v>36</v>
          </cell>
          <cell r="H988">
            <v>12</v>
          </cell>
          <cell r="I988">
            <v>5</v>
          </cell>
          <cell r="J988">
            <v>6</v>
          </cell>
          <cell r="K988">
            <v>9</v>
          </cell>
          <cell r="L988">
            <v>0.90566037735849103</v>
          </cell>
          <cell r="M988">
            <v>0.16666666666666699</v>
          </cell>
          <cell r="N988">
            <v>0.75</v>
          </cell>
          <cell r="O988">
            <v>0.32291666666666702</v>
          </cell>
          <cell r="P988">
            <v>0.15625</v>
          </cell>
          <cell r="Q988">
            <v>0.3125</v>
          </cell>
        </row>
        <row r="989">
          <cell r="B989" t="str">
            <v>4501_04_ELA</v>
          </cell>
          <cell r="C989" t="str">
            <v>Williamsburg</v>
          </cell>
          <cell r="D989" t="str">
            <v>ELA</v>
          </cell>
          <cell r="E989" t="str">
            <v>4501</v>
          </cell>
          <cell r="F989" t="str">
            <v>04</v>
          </cell>
          <cell r="G989">
            <v>29</v>
          </cell>
          <cell r="H989">
            <v>2</v>
          </cell>
          <cell r="I989">
            <v>11</v>
          </cell>
          <cell r="J989">
            <v>2</v>
          </cell>
          <cell r="K989">
            <v>1</v>
          </cell>
          <cell r="L989">
            <v>0.73809523809523803</v>
          </cell>
          <cell r="M989">
            <v>6.8965517241379296E-2</v>
          </cell>
          <cell r="N989">
            <v>0.5</v>
          </cell>
          <cell r="O989">
            <v>0.141975308641975</v>
          </cell>
          <cell r="P989">
            <v>7.3009791400596005E-2</v>
          </cell>
          <cell r="Q989">
            <v>9.6774193548387094E-2</v>
          </cell>
        </row>
        <row r="990">
          <cell r="B990" t="str">
            <v>4501_08_ELA</v>
          </cell>
          <cell r="C990" t="str">
            <v>Williamsburg</v>
          </cell>
          <cell r="D990" t="str">
            <v>ELA</v>
          </cell>
          <cell r="E990" t="str">
            <v>4501</v>
          </cell>
          <cell r="F990" t="str">
            <v>08</v>
          </cell>
          <cell r="G990">
            <v>25</v>
          </cell>
          <cell r="H990">
            <v>3</v>
          </cell>
          <cell r="I990">
            <v>9</v>
          </cell>
          <cell r="J990">
            <v>0</v>
          </cell>
          <cell r="K990">
            <v>1</v>
          </cell>
          <cell r="L990">
            <v>0.75675675675675702</v>
          </cell>
          <cell r="M990">
            <v>0</v>
          </cell>
          <cell r="N990">
            <v>0.33333333333333298</v>
          </cell>
          <cell r="O990">
            <v>0.18468468468468499</v>
          </cell>
          <cell r="P990">
            <v>0.18468468468468499</v>
          </cell>
          <cell r="Q990">
            <v>3.5714285714285712E-2</v>
          </cell>
        </row>
        <row r="991">
          <cell r="B991" t="str">
            <v>4501_HS_ELA</v>
          </cell>
          <cell r="C991" t="str">
            <v>Williamsburg</v>
          </cell>
          <cell r="D991" t="str">
            <v>ELA</v>
          </cell>
          <cell r="E991" t="str">
            <v>4501</v>
          </cell>
          <cell r="F991" t="str">
            <v>HS</v>
          </cell>
          <cell r="G991">
            <v>46</v>
          </cell>
          <cell r="H991">
            <v>0</v>
          </cell>
          <cell r="I991">
            <v>7</v>
          </cell>
          <cell r="J991">
            <v>16</v>
          </cell>
          <cell r="K991">
            <v>0</v>
          </cell>
          <cell r="L991">
            <v>0.86792452830188704</v>
          </cell>
          <cell r="M991">
            <v>0.34782608695652201</v>
          </cell>
          <cell r="N991">
            <v>0</v>
          </cell>
          <cell r="O991">
            <v>0.65865384615384603</v>
          </cell>
          <cell r="P991">
            <v>0.31082775919732403</v>
          </cell>
          <cell r="Q991">
            <v>0.34782608695652173</v>
          </cell>
        </row>
        <row r="992">
          <cell r="B992" t="str">
            <v>4601_04_Math</v>
          </cell>
          <cell r="C992" t="str">
            <v>York 1</v>
          </cell>
          <cell r="D992" t="str">
            <v>Math</v>
          </cell>
          <cell r="E992" t="str">
            <v>4601</v>
          </cell>
          <cell r="F992" t="str">
            <v>04</v>
          </cell>
          <cell r="G992">
            <v>100</v>
          </cell>
          <cell r="H992">
            <v>1</v>
          </cell>
          <cell r="I992">
            <v>5</v>
          </cell>
          <cell r="J992">
            <v>15</v>
          </cell>
          <cell r="K992">
            <v>1</v>
          </cell>
          <cell r="L992">
            <v>0.95283018867924496</v>
          </cell>
          <cell r="M992">
            <v>0.15</v>
          </cell>
          <cell r="N992">
            <v>1</v>
          </cell>
          <cell r="O992">
            <v>0.426966292134831</v>
          </cell>
          <cell r="P992">
            <v>0.27696629213483098</v>
          </cell>
          <cell r="Q992">
            <v>0.15841584158415842</v>
          </cell>
        </row>
        <row r="993">
          <cell r="B993" t="str">
            <v>4601_08_Math</v>
          </cell>
          <cell r="C993" t="str">
            <v>York 1</v>
          </cell>
          <cell r="D993" t="str">
            <v>Math</v>
          </cell>
          <cell r="E993" t="str">
            <v>4601</v>
          </cell>
          <cell r="F993" t="str">
            <v>08</v>
          </cell>
          <cell r="G993">
            <v>62</v>
          </cell>
          <cell r="H993">
            <v>7</v>
          </cell>
          <cell r="I993">
            <v>4</v>
          </cell>
          <cell r="J993">
            <v>0</v>
          </cell>
          <cell r="K993">
            <v>1</v>
          </cell>
          <cell r="L993">
            <v>0.94520547945205502</v>
          </cell>
          <cell r="M993">
            <v>0</v>
          </cell>
          <cell r="N993">
            <v>0.14285714285714299</v>
          </cell>
          <cell r="O993">
            <v>0.16193181818181801</v>
          </cell>
          <cell r="P993">
            <v>0.16193181818181801</v>
          </cell>
          <cell r="Q993">
            <v>1.4492753623188406E-2</v>
          </cell>
        </row>
        <row r="994">
          <cell r="B994" t="str">
            <v>4601_HS_Math</v>
          </cell>
          <cell r="C994" t="str">
            <v>York 1</v>
          </cell>
          <cell r="D994" t="str">
            <v>Math</v>
          </cell>
          <cell r="E994" t="str">
            <v>4601</v>
          </cell>
          <cell r="F994" t="str">
            <v>HS</v>
          </cell>
          <cell r="G994">
            <v>57</v>
          </cell>
          <cell r="H994">
            <v>2</v>
          </cell>
          <cell r="I994">
            <v>6</v>
          </cell>
          <cell r="J994">
            <v>6</v>
          </cell>
          <cell r="K994">
            <v>0</v>
          </cell>
          <cell r="L994">
            <v>0.90769230769230802</v>
          </cell>
          <cell r="M994">
            <v>0.105263157894737</v>
          </cell>
          <cell r="N994">
            <v>0</v>
          </cell>
          <cell r="O994">
            <v>0.390041493775934</v>
          </cell>
          <cell r="P994">
            <v>0.284778335881197</v>
          </cell>
          <cell r="Q994">
            <v>0.10169491525423729</v>
          </cell>
        </row>
        <row r="995">
          <cell r="B995" t="str">
            <v>4601_04_ELA</v>
          </cell>
          <cell r="C995" t="str">
            <v>York 1</v>
          </cell>
          <cell r="D995" t="str">
            <v>ELA</v>
          </cell>
          <cell r="E995" t="str">
            <v>4601</v>
          </cell>
          <cell r="F995" t="str">
            <v>04</v>
          </cell>
          <cell r="G995">
            <v>99</v>
          </cell>
          <cell r="H995">
            <v>1</v>
          </cell>
          <cell r="I995">
            <v>6</v>
          </cell>
          <cell r="J995">
            <v>16</v>
          </cell>
          <cell r="K995">
            <v>1</v>
          </cell>
          <cell r="L995">
            <v>0.94339622641509402</v>
          </cell>
          <cell r="M995">
            <v>0.16161616161616199</v>
          </cell>
          <cell r="N995">
            <v>1</v>
          </cell>
          <cell r="O995">
            <v>0.43943661971831</v>
          </cell>
          <cell r="P995">
            <v>0.277820458102148</v>
          </cell>
          <cell r="Q995">
            <v>0.17</v>
          </cell>
        </row>
        <row r="996">
          <cell r="B996" t="str">
            <v>4601_08_ELA</v>
          </cell>
          <cell r="C996" t="str">
            <v>York 1</v>
          </cell>
          <cell r="D996" t="str">
            <v>ELA</v>
          </cell>
          <cell r="E996" t="str">
            <v>4601</v>
          </cell>
          <cell r="F996" t="str">
            <v>08</v>
          </cell>
          <cell r="G996">
            <v>62</v>
          </cell>
          <cell r="H996">
            <v>7</v>
          </cell>
          <cell r="I996">
            <v>4</v>
          </cell>
          <cell r="J996">
            <v>3</v>
          </cell>
          <cell r="K996">
            <v>1</v>
          </cell>
          <cell r="L996">
            <v>0.94520547945205502</v>
          </cell>
          <cell r="M996">
            <v>4.8387096774193498E-2</v>
          </cell>
          <cell r="N996">
            <v>0.14285714285714299</v>
          </cell>
          <cell r="O996">
            <v>0.29943502824858798</v>
          </cell>
          <cell r="P996">
            <v>0.25104793147439403</v>
          </cell>
          <cell r="Q996">
            <v>5.7971014492753624E-2</v>
          </cell>
        </row>
        <row r="997">
          <cell r="B997" t="str">
            <v>4601_HS_ELA</v>
          </cell>
          <cell r="C997" t="str">
            <v>York 1</v>
          </cell>
          <cell r="D997" t="str">
            <v>ELA</v>
          </cell>
          <cell r="E997" t="str">
            <v>4601</v>
          </cell>
          <cell r="F997" t="str">
            <v>HS</v>
          </cell>
          <cell r="G997">
            <v>49</v>
          </cell>
          <cell r="H997">
            <v>2</v>
          </cell>
          <cell r="I997">
            <v>5</v>
          </cell>
          <cell r="J997">
            <v>16</v>
          </cell>
          <cell r="K997">
            <v>0</v>
          </cell>
          <cell r="L997">
            <v>0.91071428571428603</v>
          </cell>
          <cell r="M997">
            <v>0.32653061224489799</v>
          </cell>
          <cell r="N997">
            <v>0</v>
          </cell>
          <cell r="O997">
            <v>0.82142857142857095</v>
          </cell>
          <cell r="P997">
            <v>0.49489795918367302</v>
          </cell>
          <cell r="Q997">
            <v>0.31372549019607843</v>
          </cell>
        </row>
        <row r="998">
          <cell r="B998" t="str">
            <v>4602_04_Math</v>
          </cell>
          <cell r="C998" t="str">
            <v>York 2</v>
          </cell>
          <cell r="D998" t="str">
            <v>Math</v>
          </cell>
          <cell r="E998" t="str">
            <v>4602</v>
          </cell>
          <cell r="F998" t="str">
            <v>04</v>
          </cell>
          <cell r="G998">
            <v>74</v>
          </cell>
          <cell r="H998">
            <v>3</v>
          </cell>
          <cell r="I998">
            <v>9</v>
          </cell>
          <cell r="J998">
            <v>14</v>
          </cell>
          <cell r="K998">
            <v>1</v>
          </cell>
          <cell r="L998">
            <v>0.89534883720930203</v>
          </cell>
          <cell r="M998">
            <v>0.18918918918918901</v>
          </cell>
          <cell r="N998">
            <v>0.33333333333333298</v>
          </cell>
          <cell r="O998">
            <v>0.65275142314990497</v>
          </cell>
          <cell r="P998">
            <v>0.463562233960716</v>
          </cell>
          <cell r="Q998">
            <v>0.19480519480519481</v>
          </cell>
        </row>
        <row r="999">
          <cell r="B999" t="str">
            <v>4602_08_Math</v>
          </cell>
          <cell r="C999" t="str">
            <v>York 2</v>
          </cell>
          <cell r="D999" t="str">
            <v>Math</v>
          </cell>
          <cell r="E999" t="str">
            <v>4602</v>
          </cell>
          <cell r="F999" t="str">
            <v>08</v>
          </cell>
          <cell r="G999">
            <v>57</v>
          </cell>
          <cell r="H999">
            <v>4</v>
          </cell>
          <cell r="I999">
            <v>7</v>
          </cell>
          <cell r="J999">
            <v>6</v>
          </cell>
          <cell r="K999">
            <v>0</v>
          </cell>
          <cell r="L999">
            <v>0.89705882352941202</v>
          </cell>
          <cell r="M999">
            <v>0.105263157894737</v>
          </cell>
          <cell r="N999">
            <v>0</v>
          </cell>
          <cell r="O999">
            <v>0.44814090019569502</v>
          </cell>
          <cell r="P999">
            <v>0.34287774230095802</v>
          </cell>
          <cell r="Q999">
            <v>9.8360655737704916E-2</v>
          </cell>
        </row>
        <row r="1000">
          <cell r="B1000" t="str">
            <v>4602_HS_Math</v>
          </cell>
          <cell r="C1000" t="str">
            <v>York 2</v>
          </cell>
          <cell r="D1000" t="str">
            <v>Math</v>
          </cell>
          <cell r="E1000" t="str">
            <v>4602</v>
          </cell>
          <cell r="F1000" t="str">
            <v>HS</v>
          </cell>
          <cell r="G1000">
            <v>28</v>
          </cell>
          <cell r="H1000">
            <v>3</v>
          </cell>
          <cell r="I1000">
            <v>12</v>
          </cell>
          <cell r="J1000">
            <v>13</v>
          </cell>
          <cell r="K1000">
            <v>0</v>
          </cell>
          <cell r="L1000">
            <v>0.72093023255813904</v>
          </cell>
          <cell r="M1000">
            <v>0.46428571428571402</v>
          </cell>
          <cell r="N1000">
            <v>0</v>
          </cell>
          <cell r="O1000">
            <v>0.86557377049180295</v>
          </cell>
          <cell r="P1000">
            <v>0.40128805620608898</v>
          </cell>
          <cell r="Q1000">
            <v>0.41935483870967744</v>
          </cell>
        </row>
        <row r="1001">
          <cell r="B1001" t="str">
            <v>4602_04_ELA</v>
          </cell>
          <cell r="C1001" t="str">
            <v>York 2</v>
          </cell>
          <cell r="D1001" t="str">
            <v>ELA</v>
          </cell>
          <cell r="E1001" t="str">
            <v>4602</v>
          </cell>
          <cell r="F1001" t="str">
            <v>04</v>
          </cell>
          <cell r="G1001">
            <v>75</v>
          </cell>
          <cell r="H1001">
            <v>3</v>
          </cell>
          <cell r="I1001">
            <v>8</v>
          </cell>
          <cell r="J1001">
            <v>14</v>
          </cell>
          <cell r="K1001">
            <v>2</v>
          </cell>
          <cell r="L1001">
            <v>0.90697674418604601</v>
          </cell>
          <cell r="M1001">
            <v>0.18666666666666701</v>
          </cell>
          <cell r="N1001">
            <v>0.66666666666666696</v>
          </cell>
          <cell r="O1001">
            <v>0.63257575757575801</v>
          </cell>
          <cell r="P1001">
            <v>0.44590909090909098</v>
          </cell>
          <cell r="Q1001">
            <v>0.20512820512820512</v>
          </cell>
        </row>
        <row r="1002">
          <cell r="B1002" t="str">
            <v>4602_08_ELA</v>
          </cell>
          <cell r="C1002" t="str">
            <v>York 2</v>
          </cell>
          <cell r="D1002" t="str">
            <v>ELA</v>
          </cell>
          <cell r="E1002" t="str">
            <v>4602</v>
          </cell>
          <cell r="F1002" t="str">
            <v>08</v>
          </cell>
          <cell r="G1002">
            <v>57</v>
          </cell>
          <cell r="H1002">
            <v>4</v>
          </cell>
          <cell r="I1002">
            <v>7</v>
          </cell>
          <cell r="J1002">
            <v>4</v>
          </cell>
          <cell r="K1002">
            <v>1</v>
          </cell>
          <cell r="L1002">
            <v>0.89705882352941202</v>
          </cell>
          <cell r="M1002">
            <v>7.0175438596491196E-2</v>
          </cell>
          <cell r="N1002">
            <v>0.25</v>
          </cell>
          <cell r="O1002">
            <v>0.51771653543307095</v>
          </cell>
          <cell r="P1002">
            <v>0.44754109683658</v>
          </cell>
          <cell r="Q1002">
            <v>8.1967213114754092E-2</v>
          </cell>
        </row>
        <row r="1003">
          <cell r="B1003" t="str">
            <v>4602_HS_ELA</v>
          </cell>
          <cell r="C1003" t="str">
            <v>York 2</v>
          </cell>
          <cell r="D1003" t="str">
            <v>ELA</v>
          </cell>
          <cell r="E1003" t="str">
            <v>4602</v>
          </cell>
          <cell r="F1003" t="str">
            <v>HS</v>
          </cell>
          <cell r="G1003">
            <v>32</v>
          </cell>
          <cell r="H1003">
            <v>3</v>
          </cell>
          <cell r="I1003">
            <v>6</v>
          </cell>
          <cell r="J1003">
            <v>23</v>
          </cell>
          <cell r="K1003">
            <v>1</v>
          </cell>
          <cell r="L1003">
            <v>0.85365853658536595</v>
          </cell>
          <cell r="M1003">
            <v>0.71875</v>
          </cell>
          <cell r="N1003">
            <v>0.33333333333333298</v>
          </cell>
          <cell r="O1003">
            <v>0.93908629441624403</v>
          </cell>
          <cell r="P1003">
            <v>0.220336294416244</v>
          </cell>
          <cell r="Q1003">
            <v>0.68571428571428572</v>
          </cell>
        </row>
        <row r="1004">
          <cell r="B1004" t="str">
            <v>4603_04_Math</v>
          </cell>
          <cell r="C1004" t="str">
            <v>York 3</v>
          </cell>
          <cell r="D1004" t="str">
            <v>Math</v>
          </cell>
          <cell r="E1004" t="str">
            <v>4603</v>
          </cell>
          <cell r="F1004" t="str">
            <v>04</v>
          </cell>
          <cell r="G1004">
            <v>227</v>
          </cell>
          <cell r="H1004">
            <v>14</v>
          </cell>
          <cell r="I1004">
            <v>29</v>
          </cell>
          <cell r="J1004">
            <v>33</v>
          </cell>
          <cell r="K1004">
            <v>2</v>
          </cell>
          <cell r="L1004">
            <v>0.89259259259259305</v>
          </cell>
          <cell r="M1004">
            <v>0.14537444933920701</v>
          </cell>
          <cell r="N1004">
            <v>0.14285714285714299</v>
          </cell>
          <cell r="O1004">
            <v>0.42143505903723899</v>
          </cell>
          <cell r="P1004">
            <v>0.27606060969803198</v>
          </cell>
          <cell r="Q1004">
            <v>0.14522821576763487</v>
          </cell>
        </row>
        <row r="1005">
          <cell r="B1005" t="str">
            <v>4603_08_Math</v>
          </cell>
          <cell r="C1005" t="str">
            <v>York 3</v>
          </cell>
          <cell r="D1005" t="str">
            <v>Math</v>
          </cell>
          <cell r="E1005" t="str">
            <v>4603</v>
          </cell>
          <cell r="F1005" t="str">
            <v>08</v>
          </cell>
          <cell r="G1005">
            <v>143</v>
          </cell>
          <cell r="H1005">
            <v>13</v>
          </cell>
          <cell r="I1005">
            <v>51</v>
          </cell>
          <cell r="J1005">
            <v>6</v>
          </cell>
          <cell r="K1005">
            <v>7</v>
          </cell>
          <cell r="L1005">
            <v>0.75362318840579701</v>
          </cell>
          <cell r="M1005">
            <v>4.1958041958042001E-2</v>
          </cell>
          <cell r="N1005">
            <v>0.53846153846153799</v>
          </cell>
          <cell r="O1005">
            <v>0.25399811853245502</v>
          </cell>
          <cell r="P1005">
            <v>0.21204007657441301</v>
          </cell>
          <cell r="Q1005">
            <v>8.3333333333333329E-2</v>
          </cell>
        </row>
        <row r="1006">
          <cell r="B1006" t="str">
            <v>4603_HS_Math</v>
          </cell>
          <cell r="C1006" t="str">
            <v>York 3</v>
          </cell>
          <cell r="D1006" t="str">
            <v>Math</v>
          </cell>
          <cell r="E1006" t="str">
            <v>4603</v>
          </cell>
          <cell r="F1006" t="str">
            <v>HS</v>
          </cell>
          <cell r="G1006">
            <v>170</v>
          </cell>
          <cell r="H1006">
            <v>4</v>
          </cell>
          <cell r="I1006">
            <v>8</v>
          </cell>
          <cell r="J1006">
            <v>42</v>
          </cell>
          <cell r="K1006">
            <v>0</v>
          </cell>
          <cell r="L1006">
            <v>0.95604395604395598</v>
          </cell>
          <cell r="M1006">
            <v>0.247058823529412</v>
          </cell>
          <cell r="N1006">
            <v>0</v>
          </cell>
          <cell r="O1006">
            <v>0.48246674727932298</v>
          </cell>
          <cell r="P1006">
            <v>0.23540792374991101</v>
          </cell>
          <cell r="Q1006">
            <v>0.2413793103448276</v>
          </cell>
        </row>
        <row r="1007">
          <cell r="B1007" t="str">
            <v>4603_04_ELA</v>
          </cell>
          <cell r="C1007" t="str">
            <v>York 3</v>
          </cell>
          <cell r="D1007" t="str">
            <v>ELA</v>
          </cell>
          <cell r="E1007" t="str">
            <v>4603</v>
          </cell>
          <cell r="F1007" t="str">
            <v>04</v>
          </cell>
          <cell r="G1007">
            <v>223</v>
          </cell>
          <cell r="H1007">
            <v>14</v>
          </cell>
          <cell r="I1007">
            <v>33</v>
          </cell>
          <cell r="J1007">
            <v>36</v>
          </cell>
          <cell r="K1007">
            <v>4</v>
          </cell>
          <cell r="L1007">
            <v>0.87777777777777799</v>
          </cell>
          <cell r="M1007">
            <v>0.161434977578475</v>
          </cell>
          <cell r="N1007">
            <v>0.28571428571428598</v>
          </cell>
          <cell r="O1007">
            <v>0.461182994454714</v>
          </cell>
          <cell r="P1007">
            <v>0.29974801687623798</v>
          </cell>
          <cell r="Q1007">
            <v>0.16877637130801687</v>
          </cell>
        </row>
        <row r="1008">
          <cell r="B1008" t="str">
            <v>4603_08_ELA</v>
          </cell>
          <cell r="C1008" t="str">
            <v>York 3</v>
          </cell>
          <cell r="D1008" t="str">
            <v>ELA</v>
          </cell>
          <cell r="E1008" t="str">
            <v>4603</v>
          </cell>
          <cell r="F1008" t="str">
            <v>08</v>
          </cell>
          <cell r="G1008">
            <v>147</v>
          </cell>
          <cell r="H1008">
            <v>13</v>
          </cell>
          <cell r="I1008">
            <v>47</v>
          </cell>
          <cell r="J1008">
            <v>6</v>
          </cell>
          <cell r="K1008">
            <v>3</v>
          </cell>
          <cell r="L1008">
            <v>0.77294685990338197</v>
          </cell>
          <cell r="M1008">
            <v>4.08163265306122E-2</v>
          </cell>
          <cell r="N1008">
            <v>0.230769230769231</v>
          </cell>
          <cell r="O1008">
            <v>0.365762394761459</v>
          </cell>
          <cell r="P1008">
            <v>0.32494606823084698</v>
          </cell>
          <cell r="Q1008">
            <v>5.6250000000000001E-2</v>
          </cell>
        </row>
        <row r="1009">
          <cell r="B1009" t="str">
            <v>4603_HS_ELA</v>
          </cell>
          <cell r="C1009" t="str">
            <v>York 3</v>
          </cell>
          <cell r="D1009" t="str">
            <v>ELA</v>
          </cell>
          <cell r="E1009" t="str">
            <v>4603</v>
          </cell>
          <cell r="F1009" t="str">
            <v>HS</v>
          </cell>
          <cell r="G1009">
            <v>182</v>
          </cell>
          <cell r="H1009">
            <v>4</v>
          </cell>
          <cell r="I1009">
            <v>6</v>
          </cell>
          <cell r="J1009">
            <v>79</v>
          </cell>
          <cell r="K1009">
            <v>4</v>
          </cell>
          <cell r="L1009">
            <v>0.96875</v>
          </cell>
          <cell r="M1009">
            <v>0.43406593406593402</v>
          </cell>
          <cell r="N1009">
            <v>1</v>
          </cell>
          <cell r="O1009">
            <v>0.81004184100418397</v>
          </cell>
          <cell r="P1009">
            <v>0.37597590693825</v>
          </cell>
          <cell r="Q1009">
            <v>0.44623655913978494</v>
          </cell>
        </row>
        <row r="1010">
          <cell r="B1010" t="str">
            <v>4604_04_Math</v>
          </cell>
          <cell r="C1010" t="str">
            <v>York 4</v>
          </cell>
          <cell r="D1010" t="str">
            <v>Math</v>
          </cell>
          <cell r="E1010" t="str">
            <v>4604</v>
          </cell>
          <cell r="F1010" t="str">
            <v>04</v>
          </cell>
          <cell r="G1010">
            <v>146</v>
          </cell>
          <cell r="H1010">
            <v>11</v>
          </cell>
          <cell r="I1010">
            <v>13</v>
          </cell>
          <cell r="J1010">
            <v>40</v>
          </cell>
          <cell r="K1010">
            <v>2</v>
          </cell>
          <cell r="L1010">
            <v>0.92352941176470604</v>
          </cell>
          <cell r="M1010">
            <v>0.27397260273972601</v>
          </cell>
          <cell r="N1010">
            <v>0.18181818181818199</v>
          </cell>
          <cell r="O1010">
            <v>0.66589506172839497</v>
          </cell>
          <cell r="P1010">
            <v>0.39192245898866901</v>
          </cell>
          <cell r="Q1010">
            <v>0.26751592356687898</v>
          </cell>
        </row>
        <row r="1011">
          <cell r="B1011" t="str">
            <v>4604_08_Math</v>
          </cell>
          <cell r="C1011" t="str">
            <v>York 4</v>
          </cell>
          <cell r="D1011" t="str">
            <v>Math</v>
          </cell>
          <cell r="E1011" t="str">
            <v>4604</v>
          </cell>
          <cell r="F1011" t="str">
            <v>08</v>
          </cell>
          <cell r="G1011">
            <v>116</v>
          </cell>
          <cell r="H1011">
            <v>10</v>
          </cell>
          <cell r="I1011">
            <v>9</v>
          </cell>
          <cell r="J1011">
            <v>10</v>
          </cell>
          <cell r="K1011">
            <v>5</v>
          </cell>
          <cell r="L1011">
            <v>0.93333333333333302</v>
          </cell>
          <cell r="M1011">
            <v>8.6206896551724102E-2</v>
          </cell>
          <cell r="N1011">
            <v>0.5</v>
          </cell>
          <cell r="O1011">
            <v>0.61858006042296099</v>
          </cell>
          <cell r="P1011">
            <v>0.53237316387123701</v>
          </cell>
          <cell r="Q1011">
            <v>0.11904761904761904</v>
          </cell>
        </row>
        <row r="1012">
          <cell r="B1012" t="str">
            <v>4604_HS_Math</v>
          </cell>
          <cell r="C1012" t="str">
            <v>York 4</v>
          </cell>
          <cell r="D1012" t="str">
            <v>Math</v>
          </cell>
          <cell r="E1012" t="str">
            <v>4604</v>
          </cell>
          <cell r="F1012" t="str">
            <v>HS</v>
          </cell>
          <cell r="G1012">
            <v>108</v>
          </cell>
          <cell r="H1012">
            <v>8</v>
          </cell>
          <cell r="I1012">
            <v>3</v>
          </cell>
          <cell r="J1012">
            <v>48</v>
          </cell>
          <cell r="K1012">
            <v>1</v>
          </cell>
          <cell r="L1012">
            <v>0.97478991596638698</v>
          </cell>
          <cell r="M1012">
            <v>0.44444444444444398</v>
          </cell>
          <cell r="N1012">
            <v>0.125</v>
          </cell>
          <cell r="O1012">
            <v>0.72752808988763995</v>
          </cell>
          <cell r="P1012">
            <v>0.28308364544319597</v>
          </cell>
          <cell r="Q1012">
            <v>0.42241379310344829</v>
          </cell>
        </row>
        <row r="1013">
          <cell r="B1013" t="str">
            <v>4604_04_ELA</v>
          </cell>
          <cell r="C1013" t="str">
            <v>York 4</v>
          </cell>
          <cell r="D1013" t="str">
            <v>ELA</v>
          </cell>
          <cell r="E1013" t="str">
            <v>4604</v>
          </cell>
          <cell r="F1013" t="str">
            <v>04</v>
          </cell>
          <cell r="G1013">
            <v>146</v>
          </cell>
          <cell r="H1013">
            <v>11</v>
          </cell>
          <cell r="I1013">
            <v>13</v>
          </cell>
          <cell r="J1013">
            <v>38</v>
          </cell>
          <cell r="K1013">
            <v>6</v>
          </cell>
          <cell r="L1013">
            <v>0.92352941176470604</v>
          </cell>
          <cell r="M1013">
            <v>0.26027397260273999</v>
          </cell>
          <cell r="N1013">
            <v>0.54545454545454497</v>
          </cell>
          <cell r="O1013">
            <v>0.71824480369514998</v>
          </cell>
          <cell r="P1013">
            <v>0.45797083109240999</v>
          </cell>
          <cell r="Q1013">
            <v>0.28025477707006369</v>
          </cell>
        </row>
        <row r="1014">
          <cell r="B1014" t="str">
            <v>4604_08_ELA</v>
          </cell>
          <cell r="C1014" t="str">
            <v>York 4</v>
          </cell>
          <cell r="D1014" t="str">
            <v>ELA</v>
          </cell>
          <cell r="E1014" t="str">
            <v>4604</v>
          </cell>
          <cell r="F1014" t="str">
            <v>08</v>
          </cell>
          <cell r="G1014">
            <v>113</v>
          </cell>
          <cell r="H1014">
            <v>10</v>
          </cell>
          <cell r="I1014">
            <v>12</v>
          </cell>
          <cell r="J1014">
            <v>13</v>
          </cell>
          <cell r="K1014">
            <v>7</v>
          </cell>
          <cell r="L1014">
            <v>0.91111111111111098</v>
          </cell>
          <cell r="M1014">
            <v>0.11504424778761101</v>
          </cell>
          <cell r="N1014">
            <v>0.7</v>
          </cell>
          <cell r="O1014">
            <v>0.66012084592145004</v>
          </cell>
          <cell r="P1014">
            <v>0.54507659813384002</v>
          </cell>
          <cell r="Q1014">
            <v>0.16260162601626016</v>
          </cell>
        </row>
        <row r="1015">
          <cell r="B1015" t="str">
            <v>4604_HS_ELA</v>
          </cell>
          <cell r="C1015" t="str">
            <v>York 4</v>
          </cell>
          <cell r="D1015" t="str">
            <v>ELA</v>
          </cell>
          <cell r="E1015" t="str">
            <v>4604</v>
          </cell>
          <cell r="F1015" t="str">
            <v>HS</v>
          </cell>
          <cell r="G1015">
            <v>95</v>
          </cell>
          <cell r="H1015">
            <v>3</v>
          </cell>
          <cell r="I1015">
            <v>1</v>
          </cell>
          <cell r="J1015">
            <v>71</v>
          </cell>
          <cell r="K1015">
            <v>2</v>
          </cell>
          <cell r="L1015">
            <v>0.98989898989898994</v>
          </cell>
          <cell r="M1015">
            <v>0.74736842105263201</v>
          </cell>
          <cell r="N1015">
            <v>0.66666666666666696</v>
          </cell>
          <cell r="O1015">
            <v>0.95761381475667195</v>
          </cell>
          <cell r="P1015">
            <v>0.21024539370404</v>
          </cell>
          <cell r="Q1015">
            <v>0.74489795918367352</v>
          </cell>
        </row>
        <row r="1016">
          <cell r="B1016" t="str">
            <v>4701_04_Math</v>
          </cell>
          <cell r="C1016" t="str">
            <v>SC Public Charter</v>
          </cell>
          <cell r="D1016" t="str">
            <v>Math</v>
          </cell>
          <cell r="E1016" t="str">
            <v>4701</v>
          </cell>
          <cell r="F1016" t="str">
            <v>04</v>
          </cell>
          <cell r="G1016">
            <v>153</v>
          </cell>
          <cell r="H1016">
            <v>2</v>
          </cell>
          <cell r="I1016">
            <v>16</v>
          </cell>
          <cell r="J1016">
            <v>24</v>
          </cell>
          <cell r="K1016">
            <v>1</v>
          </cell>
          <cell r="L1016">
            <v>0.90643274853801203</v>
          </cell>
          <cell r="M1016">
            <v>0.15686274509803899</v>
          </cell>
          <cell r="N1016">
            <v>0.5</v>
          </cell>
          <cell r="O1016">
            <v>0.41675284384694899</v>
          </cell>
          <cell r="P1016">
            <v>0.25989009874891</v>
          </cell>
          <cell r="Q1016">
            <v>0.16129032258064516</v>
          </cell>
        </row>
        <row r="1017">
          <cell r="B1017" t="str">
            <v>4701_08_Math</v>
          </cell>
          <cell r="C1017" t="str">
            <v>SC Public Charter</v>
          </cell>
          <cell r="D1017" t="str">
            <v>Math</v>
          </cell>
          <cell r="E1017" t="str">
            <v>4701</v>
          </cell>
          <cell r="F1017" t="str">
            <v>08</v>
          </cell>
          <cell r="G1017">
            <v>109</v>
          </cell>
          <cell r="H1017">
            <v>1</v>
          </cell>
          <cell r="I1017">
            <v>31</v>
          </cell>
          <cell r="J1017">
            <v>11</v>
          </cell>
          <cell r="K1017">
            <v>0</v>
          </cell>
          <cell r="L1017">
            <v>0.780141843971631</v>
          </cell>
          <cell r="M1017">
            <v>0.100917431192661</v>
          </cell>
          <cell r="N1017">
            <v>0</v>
          </cell>
          <cell r="O1017">
            <v>0.347734457323498</v>
          </cell>
          <cell r="P1017">
            <v>0.246817026130838</v>
          </cell>
          <cell r="Q1017">
            <v>0.1</v>
          </cell>
        </row>
        <row r="1018">
          <cell r="B1018" t="str">
            <v>4701_HS_Math</v>
          </cell>
          <cell r="C1018" t="str">
            <v>SC Public Charter</v>
          </cell>
          <cell r="D1018" t="str">
            <v>Math</v>
          </cell>
          <cell r="E1018" t="str">
            <v>4701</v>
          </cell>
          <cell r="F1018" t="str">
            <v>HS</v>
          </cell>
          <cell r="G1018">
            <v>101</v>
          </cell>
          <cell r="H1018">
            <v>0</v>
          </cell>
          <cell r="I1018">
            <v>32</v>
          </cell>
          <cell r="J1018">
            <v>35</v>
          </cell>
          <cell r="K1018">
            <v>0</v>
          </cell>
          <cell r="L1018">
            <v>0.75939849624060196</v>
          </cell>
          <cell r="M1018">
            <v>0.34653465346534701</v>
          </cell>
          <cell r="N1018">
            <v>0</v>
          </cell>
          <cell r="O1018">
            <v>0.54531249999999998</v>
          </cell>
          <cell r="P1018">
            <v>0.198777846534653</v>
          </cell>
          <cell r="Q1018">
            <v>0.34653465346534651</v>
          </cell>
        </row>
        <row r="1019">
          <cell r="B1019" t="str">
            <v>4701_04_ELA</v>
          </cell>
          <cell r="C1019" t="str">
            <v>SC Public Charter</v>
          </cell>
          <cell r="D1019" t="str">
            <v>ELA</v>
          </cell>
          <cell r="E1019" t="str">
            <v>4701</v>
          </cell>
          <cell r="F1019" t="str">
            <v>04</v>
          </cell>
          <cell r="G1019">
            <v>154</v>
          </cell>
          <cell r="H1019">
            <v>2</v>
          </cell>
          <cell r="I1019">
            <v>16</v>
          </cell>
          <cell r="J1019">
            <v>39</v>
          </cell>
          <cell r="K1019">
            <v>2</v>
          </cell>
          <cell r="L1019">
            <v>0.90697674418604601</v>
          </cell>
          <cell r="M1019">
            <v>0.253246753246753</v>
          </cell>
          <cell r="N1019">
            <v>1</v>
          </cell>
          <cell r="O1019">
            <v>0.47325102880658398</v>
          </cell>
          <cell r="P1019">
            <v>0.22000427555983099</v>
          </cell>
          <cell r="Q1019">
            <v>0.26282051282051283</v>
          </cell>
        </row>
        <row r="1020">
          <cell r="B1020" t="str">
            <v>4701_08_ELA</v>
          </cell>
          <cell r="C1020" t="str">
            <v>SC Public Charter</v>
          </cell>
          <cell r="D1020" t="str">
            <v>ELA</v>
          </cell>
          <cell r="E1020" t="str">
            <v>4701</v>
          </cell>
          <cell r="F1020" t="str">
            <v>08</v>
          </cell>
          <cell r="G1020">
            <v>112</v>
          </cell>
          <cell r="H1020">
            <v>1</v>
          </cell>
          <cell r="I1020">
            <v>28</v>
          </cell>
          <cell r="J1020">
            <v>21</v>
          </cell>
          <cell r="K1020">
            <v>0</v>
          </cell>
          <cell r="L1020">
            <v>0.80141843971631199</v>
          </cell>
          <cell r="M1020">
            <v>0.1875</v>
          </cell>
          <cell r="N1020">
            <v>0</v>
          </cell>
          <cell r="O1020">
            <v>0.51160337552742596</v>
          </cell>
          <cell r="P1020">
            <v>0.32410337552742602</v>
          </cell>
          <cell r="Q1020">
            <v>0.18584070796460178</v>
          </cell>
        </row>
        <row r="1021">
          <cell r="B1021" t="str">
            <v>4701_HS_ELA</v>
          </cell>
          <cell r="C1021" t="str">
            <v>SC Public Charter</v>
          </cell>
          <cell r="D1021" t="str">
            <v>ELA</v>
          </cell>
          <cell r="E1021" t="str">
            <v>4701</v>
          </cell>
          <cell r="F1021" t="str">
            <v>HS</v>
          </cell>
          <cell r="G1021">
            <v>82</v>
          </cell>
          <cell r="H1021">
            <v>1</v>
          </cell>
          <cell r="I1021">
            <v>29</v>
          </cell>
          <cell r="J1021">
            <v>54</v>
          </cell>
          <cell r="K1021">
            <v>1</v>
          </cell>
          <cell r="L1021">
            <v>0.74107142857142905</v>
          </cell>
          <cell r="M1021">
            <v>0.65853658536585402</v>
          </cell>
          <cell r="N1021">
            <v>1</v>
          </cell>
          <cell r="O1021">
            <v>0.912337662337662</v>
          </cell>
          <cell r="P1021">
            <v>0.25380107697180898</v>
          </cell>
          <cell r="Q1021">
            <v>0.66265060240963858</v>
          </cell>
        </row>
        <row r="1022">
          <cell r="B1022" t="str">
            <v>4801_04_Math</v>
          </cell>
          <cell r="C1022" t="str">
            <v>Charter Erskine</v>
          </cell>
          <cell r="D1022" t="str">
            <v>Math</v>
          </cell>
          <cell r="E1022" t="str">
            <v>4801</v>
          </cell>
          <cell r="F1022" t="str">
            <v>04</v>
          </cell>
          <cell r="G1022">
            <v>93</v>
          </cell>
          <cell r="H1022">
            <v>1</v>
          </cell>
          <cell r="I1022">
            <v>94</v>
          </cell>
          <cell r="J1022">
            <v>16</v>
          </cell>
          <cell r="K1022">
            <v>1</v>
          </cell>
          <cell r="L1022">
            <v>0.5</v>
          </cell>
          <cell r="M1022">
            <v>0.17204301075268799</v>
          </cell>
          <cell r="N1022">
            <v>1</v>
          </cell>
          <cell r="O1022">
            <v>0.389736477115118</v>
          </cell>
          <cell r="P1022">
            <v>0.21769346636243</v>
          </cell>
          <cell r="Q1022">
            <v>0.18085106382978725</v>
          </cell>
        </row>
        <row r="1023">
          <cell r="B1023" t="str">
            <v>4801_08_Math</v>
          </cell>
          <cell r="C1023" t="str">
            <v>Charter Erskine</v>
          </cell>
          <cell r="D1023" t="str">
            <v>Math</v>
          </cell>
          <cell r="E1023" t="str">
            <v>4801</v>
          </cell>
          <cell r="F1023" t="str">
            <v>08</v>
          </cell>
          <cell r="G1023">
            <v>87</v>
          </cell>
          <cell r="H1023">
            <v>1</v>
          </cell>
          <cell r="I1023">
            <v>140</v>
          </cell>
          <cell r="J1023">
            <v>6</v>
          </cell>
          <cell r="K1023">
            <v>0</v>
          </cell>
          <cell r="L1023">
            <v>0.38596491228070201</v>
          </cell>
          <cell r="M1023">
            <v>6.8965517241379296E-2</v>
          </cell>
          <cell r="N1023">
            <v>0</v>
          </cell>
          <cell r="O1023">
            <v>0.236459709379128</v>
          </cell>
          <cell r="P1023">
            <v>0.16749419213774899</v>
          </cell>
          <cell r="Q1023">
            <v>6.8181818181818177E-2</v>
          </cell>
        </row>
        <row r="1024">
          <cell r="B1024" t="str">
            <v>4801_HS_Math</v>
          </cell>
          <cell r="C1024" t="str">
            <v>Charter Erskine</v>
          </cell>
          <cell r="D1024" t="str">
            <v>Math</v>
          </cell>
          <cell r="E1024" t="str">
            <v>4801</v>
          </cell>
          <cell r="F1024" t="str">
            <v>HS</v>
          </cell>
          <cell r="G1024">
            <v>95</v>
          </cell>
          <cell r="H1024">
            <v>1</v>
          </cell>
          <cell r="I1024">
            <v>146</v>
          </cell>
          <cell r="J1024">
            <v>31</v>
          </cell>
          <cell r="K1024">
            <v>1</v>
          </cell>
          <cell r="L1024">
            <v>0.39669421487603301</v>
          </cell>
          <cell r="M1024">
            <v>0.326315789473684</v>
          </cell>
          <cell r="N1024">
            <v>1</v>
          </cell>
          <cell r="O1024">
            <v>0.60221674876847298</v>
          </cell>
          <cell r="P1024">
            <v>0.27590095929478903</v>
          </cell>
          <cell r="Q1024">
            <v>0.33333333333333331</v>
          </cell>
        </row>
        <row r="1025">
          <cell r="B1025" t="str">
            <v>4801_04_ELA</v>
          </cell>
          <cell r="C1025" t="str">
            <v>Charter Erskine</v>
          </cell>
          <cell r="D1025" t="str">
            <v>ELA</v>
          </cell>
          <cell r="E1025" t="str">
            <v>4801</v>
          </cell>
          <cell r="F1025" t="str">
            <v>04</v>
          </cell>
          <cell r="G1025">
            <v>94</v>
          </cell>
          <cell r="H1025">
            <v>1</v>
          </cell>
          <cell r="I1025">
            <v>94</v>
          </cell>
          <cell r="J1025">
            <v>21</v>
          </cell>
          <cell r="K1025">
            <v>1</v>
          </cell>
          <cell r="L1025">
            <v>0.50264550264550301</v>
          </cell>
          <cell r="M1025">
            <v>0.22340425531914901</v>
          </cell>
          <cell r="N1025">
            <v>1</v>
          </cell>
          <cell r="O1025">
            <v>0.48050139275766002</v>
          </cell>
          <cell r="P1025">
            <v>0.25709713743851098</v>
          </cell>
          <cell r="Q1025">
            <v>0.23157894736842105</v>
          </cell>
        </row>
        <row r="1026">
          <cell r="B1026" t="str">
            <v>4801_08_ELA</v>
          </cell>
          <cell r="C1026" t="str">
            <v>Charter Erskine</v>
          </cell>
          <cell r="D1026" t="str">
            <v>ELA</v>
          </cell>
          <cell r="E1026" t="str">
            <v>4801</v>
          </cell>
          <cell r="F1026" t="str">
            <v>08</v>
          </cell>
          <cell r="G1026">
            <v>87</v>
          </cell>
          <cell r="H1026">
            <v>1</v>
          </cell>
          <cell r="I1026">
            <v>140</v>
          </cell>
          <cell r="J1026">
            <v>11</v>
          </cell>
          <cell r="K1026">
            <v>0</v>
          </cell>
          <cell r="L1026">
            <v>0.38596491228070201</v>
          </cell>
          <cell r="M1026">
            <v>0.126436781609195</v>
          </cell>
          <cell r="N1026">
            <v>0</v>
          </cell>
          <cell r="O1026">
            <v>0.43593130779392297</v>
          </cell>
          <cell r="P1026">
            <v>0.309494526184728</v>
          </cell>
          <cell r="Q1026">
            <v>0.125</v>
          </cell>
        </row>
        <row r="1027">
          <cell r="B1027" t="str">
            <v>4801_HS_ELA</v>
          </cell>
          <cell r="C1027" t="str">
            <v>Charter Erskine</v>
          </cell>
          <cell r="D1027" t="str">
            <v>ELA</v>
          </cell>
          <cell r="E1027" t="str">
            <v>4801</v>
          </cell>
          <cell r="F1027" t="str">
            <v>HS</v>
          </cell>
          <cell r="G1027">
            <v>97</v>
          </cell>
          <cell r="H1027">
            <v>0</v>
          </cell>
          <cell r="I1027">
            <v>123</v>
          </cell>
          <cell r="J1027">
            <v>56</v>
          </cell>
          <cell r="K1027">
            <v>0</v>
          </cell>
          <cell r="L1027">
            <v>0.44090909090909097</v>
          </cell>
          <cell r="M1027">
            <v>0.57731958762886604</v>
          </cell>
          <cell r="N1027">
            <v>0</v>
          </cell>
          <cell r="O1027">
            <v>0.90840336134453803</v>
          </cell>
          <cell r="P1027">
            <v>0.33108377371567199</v>
          </cell>
          <cell r="Q1027">
            <v>0.57731958762886593</v>
          </cell>
        </row>
        <row r="1028">
          <cell r="B1028" t="str">
            <v>5205_HS_ELA</v>
          </cell>
          <cell r="C1028" t="str">
            <v>SC Governor's School for Agriculture at John de la Howe</v>
          </cell>
          <cell r="D1028" t="str">
            <v>ELA</v>
          </cell>
          <cell r="E1028" t="str">
            <v>5205</v>
          </cell>
          <cell r="F1028" t="str">
            <v>HS</v>
          </cell>
          <cell r="G1028">
            <v>0</v>
          </cell>
          <cell r="H1028">
            <v>0</v>
          </cell>
          <cell r="I1028">
            <v>0</v>
          </cell>
          <cell r="J1028">
            <v>0</v>
          </cell>
          <cell r="K1028">
            <v>0</v>
          </cell>
          <cell r="L1028">
            <v>0</v>
          </cell>
          <cell r="M1028">
            <v>0</v>
          </cell>
          <cell r="N1028">
            <v>0</v>
          </cell>
          <cell r="O1028">
            <v>0</v>
          </cell>
          <cell r="P1028">
            <v>0</v>
          </cell>
          <cell r="Q1028" t="e">
            <v>#DIV/0!</v>
          </cell>
        </row>
        <row r="1029">
          <cell r="B1029" t="str">
            <v>5207_04_Math</v>
          </cell>
          <cell r="C1029" t="str">
            <v>SC School of Deaf &amp; Blind</v>
          </cell>
          <cell r="D1029" t="str">
            <v>Math</v>
          </cell>
          <cell r="E1029" t="str">
            <v>5207</v>
          </cell>
          <cell r="F1029" t="str">
            <v>04</v>
          </cell>
          <cell r="G1029">
            <v>10</v>
          </cell>
          <cell r="H1029">
            <v>0</v>
          </cell>
          <cell r="I1029">
            <v>0</v>
          </cell>
          <cell r="J1029">
            <v>0</v>
          </cell>
          <cell r="K1029">
            <v>0</v>
          </cell>
          <cell r="L1029">
            <v>1</v>
          </cell>
          <cell r="M1029">
            <v>0</v>
          </cell>
          <cell r="N1029">
            <v>0</v>
          </cell>
          <cell r="O1029">
            <v>0</v>
          </cell>
          <cell r="P1029">
            <v>0</v>
          </cell>
          <cell r="Q1029">
            <v>0</v>
          </cell>
        </row>
        <row r="1030">
          <cell r="B1030" t="str">
            <v>5207_08_Math</v>
          </cell>
          <cell r="C1030" t="str">
            <v>SC School of Deaf &amp; Blind</v>
          </cell>
          <cell r="D1030" t="str">
            <v>Math</v>
          </cell>
          <cell r="E1030" t="str">
            <v>5207</v>
          </cell>
          <cell r="F1030" t="str">
            <v>08</v>
          </cell>
          <cell r="G1030">
            <v>8</v>
          </cell>
          <cell r="H1030">
            <v>3</v>
          </cell>
          <cell r="I1030">
            <v>0</v>
          </cell>
          <cell r="J1030">
            <v>0</v>
          </cell>
          <cell r="K1030">
            <v>2</v>
          </cell>
          <cell r="L1030">
            <v>1</v>
          </cell>
          <cell r="M1030">
            <v>0</v>
          </cell>
          <cell r="N1030">
            <v>0.66666666666666696</v>
          </cell>
          <cell r="O1030">
            <v>0</v>
          </cell>
          <cell r="P1030">
            <v>0</v>
          </cell>
          <cell r="Q1030">
            <v>0.18181818181818182</v>
          </cell>
        </row>
        <row r="1031">
          <cell r="B1031" t="str">
            <v>5207_HS_Math</v>
          </cell>
          <cell r="C1031" t="str">
            <v>SC School of Deaf &amp; Blind</v>
          </cell>
          <cell r="D1031" t="str">
            <v>Math</v>
          </cell>
          <cell r="E1031" t="str">
            <v>5207</v>
          </cell>
          <cell r="F1031" t="str">
            <v>HS</v>
          </cell>
          <cell r="G1031">
            <v>11</v>
          </cell>
          <cell r="H1031">
            <v>5</v>
          </cell>
          <cell r="I1031">
            <v>0</v>
          </cell>
          <cell r="J1031">
            <v>1</v>
          </cell>
          <cell r="K1031">
            <v>3</v>
          </cell>
          <cell r="L1031">
            <v>1</v>
          </cell>
          <cell r="M1031">
            <v>9.0909090909090898E-2</v>
          </cell>
          <cell r="N1031">
            <v>0.6</v>
          </cell>
          <cell r="O1031">
            <v>9.0909090909090898E-2</v>
          </cell>
          <cell r="P1031">
            <v>0</v>
          </cell>
          <cell r="Q1031">
            <v>0.25</v>
          </cell>
        </row>
        <row r="1032">
          <cell r="B1032" t="str">
            <v>5207_04_ELA</v>
          </cell>
          <cell r="C1032" t="str">
            <v>SC School of Deaf &amp; Blind</v>
          </cell>
          <cell r="D1032" t="str">
            <v>ELA</v>
          </cell>
          <cell r="E1032" t="str">
            <v>5207</v>
          </cell>
          <cell r="F1032" t="str">
            <v>04</v>
          </cell>
          <cell r="G1032">
            <v>10</v>
          </cell>
          <cell r="H1032">
            <v>0</v>
          </cell>
          <cell r="I1032">
            <v>0</v>
          </cell>
          <cell r="J1032">
            <v>0</v>
          </cell>
          <cell r="K1032">
            <v>0</v>
          </cell>
          <cell r="L1032">
            <v>1</v>
          </cell>
          <cell r="M1032">
            <v>0</v>
          </cell>
          <cell r="N1032">
            <v>0</v>
          </cell>
          <cell r="O1032">
            <v>0</v>
          </cell>
          <cell r="P1032">
            <v>0</v>
          </cell>
          <cell r="Q1032">
            <v>0</v>
          </cell>
        </row>
        <row r="1033">
          <cell r="B1033" t="str">
            <v>5207_08_ELA</v>
          </cell>
          <cell r="C1033" t="str">
            <v>SC School of Deaf &amp; Blind</v>
          </cell>
          <cell r="D1033" t="str">
            <v>ELA</v>
          </cell>
          <cell r="E1033" t="str">
            <v>5207</v>
          </cell>
          <cell r="F1033" t="str">
            <v>08</v>
          </cell>
          <cell r="G1033">
            <v>8</v>
          </cell>
          <cell r="H1033">
            <v>3</v>
          </cell>
          <cell r="I1033">
            <v>0</v>
          </cell>
          <cell r="J1033">
            <v>1</v>
          </cell>
          <cell r="K1033">
            <v>3</v>
          </cell>
          <cell r="L1033">
            <v>1</v>
          </cell>
          <cell r="M1033">
            <v>0.125</v>
          </cell>
          <cell r="N1033">
            <v>1</v>
          </cell>
          <cell r="O1033">
            <v>0.125</v>
          </cell>
          <cell r="P1033">
            <v>0</v>
          </cell>
          <cell r="Q1033">
            <v>0.36363636363636365</v>
          </cell>
        </row>
        <row r="1034">
          <cell r="B1034" t="str">
            <v>5207_HS_ELA</v>
          </cell>
          <cell r="C1034" t="str">
            <v>SC School of Deaf &amp; Blind</v>
          </cell>
          <cell r="D1034" t="str">
            <v>ELA</v>
          </cell>
          <cell r="E1034" t="str">
            <v>5207</v>
          </cell>
          <cell r="F1034" t="str">
            <v>HS</v>
          </cell>
          <cell r="G1034">
            <v>10</v>
          </cell>
          <cell r="H1034">
            <v>5</v>
          </cell>
          <cell r="I1034">
            <v>0</v>
          </cell>
          <cell r="J1034">
            <v>2</v>
          </cell>
          <cell r="K1034">
            <v>3</v>
          </cell>
          <cell r="L1034">
            <v>1</v>
          </cell>
          <cell r="M1034">
            <v>0.2</v>
          </cell>
          <cell r="N1034">
            <v>0.6</v>
          </cell>
          <cell r="O1034">
            <v>0.2</v>
          </cell>
          <cell r="P1034">
            <v>0</v>
          </cell>
          <cell r="Q1034">
            <v>0.33333333333333331</v>
          </cell>
        </row>
        <row r="1035">
          <cell r="B1035" t="str">
            <v>5208_08_Math</v>
          </cell>
          <cell r="C1035" t="str">
            <v>SC Department of Juvenile Justice</v>
          </cell>
          <cell r="D1035" t="str">
            <v>Math</v>
          </cell>
          <cell r="E1035" t="str">
            <v>5208</v>
          </cell>
          <cell r="F1035" t="str">
            <v>08</v>
          </cell>
          <cell r="G1035">
            <v>10</v>
          </cell>
          <cell r="H1035">
            <v>0</v>
          </cell>
          <cell r="I1035">
            <v>5</v>
          </cell>
          <cell r="J1035">
            <v>0</v>
          </cell>
          <cell r="K1035">
            <v>0</v>
          </cell>
          <cell r="L1035">
            <v>0.66666666666666696</v>
          </cell>
          <cell r="M1035">
            <v>0</v>
          </cell>
          <cell r="N1035">
            <v>0</v>
          </cell>
          <cell r="O1035">
            <v>0</v>
          </cell>
          <cell r="P1035">
            <v>0</v>
          </cell>
          <cell r="Q1035">
            <v>0</v>
          </cell>
        </row>
        <row r="1036">
          <cell r="B1036" t="str">
            <v>5208_HS_Math</v>
          </cell>
          <cell r="C1036" t="str">
            <v>SC Department of Juvenile Justice</v>
          </cell>
          <cell r="D1036" t="str">
            <v>Math</v>
          </cell>
          <cell r="E1036" t="str">
            <v>5208</v>
          </cell>
          <cell r="F1036" t="str">
            <v>HS</v>
          </cell>
          <cell r="G1036">
            <v>7</v>
          </cell>
          <cell r="H1036">
            <v>0</v>
          </cell>
          <cell r="I1036">
            <v>10</v>
          </cell>
          <cell r="J1036">
            <v>0</v>
          </cell>
          <cell r="K1036">
            <v>0</v>
          </cell>
          <cell r="L1036">
            <v>0.41176470588235298</v>
          </cell>
          <cell r="M1036">
            <v>0</v>
          </cell>
          <cell r="N1036">
            <v>0</v>
          </cell>
          <cell r="O1036">
            <v>0</v>
          </cell>
          <cell r="P1036">
            <v>0</v>
          </cell>
          <cell r="Q1036">
            <v>0</v>
          </cell>
        </row>
        <row r="1037">
          <cell r="B1037" t="str">
            <v>5208_08_ELA</v>
          </cell>
          <cell r="C1037" t="str">
            <v>SC Department of Juvenile Justice</v>
          </cell>
          <cell r="D1037" t="str">
            <v>ELA</v>
          </cell>
          <cell r="E1037" t="str">
            <v>5208</v>
          </cell>
          <cell r="F1037" t="str">
            <v>08</v>
          </cell>
          <cell r="G1037">
            <v>9</v>
          </cell>
          <cell r="H1037">
            <v>0</v>
          </cell>
          <cell r="I1037">
            <v>5</v>
          </cell>
          <cell r="J1037">
            <v>0</v>
          </cell>
          <cell r="K1037">
            <v>0</v>
          </cell>
          <cell r="L1037">
            <v>0.64285714285714302</v>
          </cell>
          <cell r="M1037">
            <v>0</v>
          </cell>
          <cell r="N1037">
            <v>0</v>
          </cell>
          <cell r="O1037">
            <v>4.6511627906976702E-2</v>
          </cell>
          <cell r="P1037">
            <v>4.6511627906976702E-2</v>
          </cell>
          <cell r="Q1037">
            <v>0</v>
          </cell>
        </row>
        <row r="1038">
          <cell r="B1038" t="str">
            <v>5208_HS_ELA</v>
          </cell>
          <cell r="C1038" t="str">
            <v>SC Department of Juvenile Justice</v>
          </cell>
          <cell r="D1038" t="str">
            <v>ELA</v>
          </cell>
          <cell r="E1038" t="str">
            <v>5208</v>
          </cell>
          <cell r="F1038" t="str">
            <v>HS</v>
          </cell>
          <cell r="G1038">
            <v>11</v>
          </cell>
          <cell r="H1038">
            <v>0</v>
          </cell>
          <cell r="I1038">
            <v>1</v>
          </cell>
          <cell r="J1038">
            <v>4</v>
          </cell>
          <cell r="K1038">
            <v>0</v>
          </cell>
          <cell r="L1038">
            <v>0.91666666666666696</v>
          </cell>
          <cell r="M1038">
            <v>0.36363636363636398</v>
          </cell>
          <cell r="N1038">
            <v>0</v>
          </cell>
          <cell r="O1038">
            <v>0.52</v>
          </cell>
          <cell r="P1038">
            <v>0.15636363636363601</v>
          </cell>
          <cell r="Q1038">
            <v>0.36363636363636365</v>
          </cell>
        </row>
        <row r="1039">
          <cell r="B1039" t="str">
            <v>5209_HS_ELA</v>
          </cell>
          <cell r="C1039" t="str">
            <v>Palmetto Unified</v>
          </cell>
          <cell r="D1039" t="str">
            <v>ELA</v>
          </cell>
          <cell r="E1039" t="str">
            <v>5209</v>
          </cell>
          <cell r="F1039" t="str">
            <v>HS</v>
          </cell>
          <cell r="G1039">
            <v>0</v>
          </cell>
          <cell r="H1039">
            <v>0</v>
          </cell>
          <cell r="I1039">
            <v>0</v>
          </cell>
          <cell r="J1039">
            <v>0</v>
          </cell>
          <cell r="K1039">
            <v>0</v>
          </cell>
          <cell r="L1039">
            <v>0</v>
          </cell>
          <cell r="M1039">
            <v>0</v>
          </cell>
          <cell r="N1039">
            <v>0</v>
          </cell>
          <cell r="O1039">
            <v>0</v>
          </cell>
          <cell r="P1039">
            <v>0</v>
          </cell>
          <cell r="Q1039" t="e">
            <v>#DIV/0!</v>
          </cell>
        </row>
        <row r="1040">
          <cell r="B1040" t="str">
            <v>5205_04_ELA</v>
          </cell>
          <cell r="C1040" t="str">
            <v>SC Governor's School for Agriculture at John de la Howe</v>
          </cell>
          <cell r="D1040" t="str">
            <v>ELA</v>
          </cell>
          <cell r="E1040" t="str">
            <v>5205</v>
          </cell>
          <cell r="F1040" t="str">
            <v>04</v>
          </cell>
          <cell r="G1040">
            <v>0</v>
          </cell>
          <cell r="H1040">
            <v>0</v>
          </cell>
          <cell r="I1040">
            <v>0</v>
          </cell>
          <cell r="J1040">
            <v>0</v>
          </cell>
          <cell r="K1040">
            <v>0</v>
          </cell>
          <cell r="L1040">
            <v>0</v>
          </cell>
          <cell r="M1040">
            <v>0</v>
          </cell>
          <cell r="N1040">
            <v>0</v>
          </cell>
          <cell r="O1040">
            <v>0</v>
          </cell>
          <cell r="P1040">
            <v>0</v>
          </cell>
          <cell r="Q1040" t="e">
            <v>#DIV/0!</v>
          </cell>
        </row>
        <row r="1041">
          <cell r="B1041" t="str">
            <v>1404_04_ELA</v>
          </cell>
          <cell r="C1041" t="str">
            <v>Clarendon 4</v>
          </cell>
          <cell r="D1041" t="str">
            <v>ELA</v>
          </cell>
          <cell r="E1041" t="str">
            <v>1404</v>
          </cell>
          <cell r="F1041" t="str">
            <v>04</v>
          </cell>
          <cell r="G1041">
            <v>25</v>
          </cell>
          <cell r="H1041">
            <v>2</v>
          </cell>
          <cell r="I1041">
            <v>2</v>
          </cell>
          <cell r="J1041">
            <v>4</v>
          </cell>
          <cell r="K1041">
            <v>1</v>
          </cell>
          <cell r="L1041">
            <v>0.92307692307692302</v>
          </cell>
          <cell r="M1041">
            <v>0.1493055555555555</v>
          </cell>
          <cell r="N1041">
            <v>0.5</v>
          </cell>
          <cell r="O1041">
            <v>0.37313218390804603</v>
          </cell>
          <cell r="P1041">
            <v>0.22382662835249051</v>
          </cell>
          <cell r="Q1041">
            <v>0.18518518518518517</v>
          </cell>
        </row>
        <row r="1042">
          <cell r="B1042" t="str">
            <v>1404_08_ELA</v>
          </cell>
          <cell r="C1042" t="str">
            <v>Clarendon 4</v>
          </cell>
          <cell r="D1042" t="str">
            <v>ELA</v>
          </cell>
          <cell r="E1042" t="str">
            <v>1404</v>
          </cell>
          <cell r="F1042" t="str">
            <v>08</v>
          </cell>
          <cell r="G1042">
            <v>26</v>
          </cell>
          <cell r="H1042">
            <v>2</v>
          </cell>
          <cell r="I1042">
            <v>8</v>
          </cell>
          <cell r="J1042">
            <v>1</v>
          </cell>
          <cell r="K1042">
            <v>2</v>
          </cell>
          <cell r="L1042">
            <v>0.76623376623376593</v>
          </cell>
          <cell r="M1042">
            <v>2.9411764705882349E-2</v>
          </cell>
          <cell r="N1042">
            <v>1</v>
          </cell>
          <cell r="O1042">
            <v>0.21577892325315001</v>
          </cell>
          <cell r="P1042">
            <v>0.18636715854726749</v>
          </cell>
          <cell r="Q1042">
            <v>0.10714285714285714</v>
          </cell>
        </row>
        <row r="1043">
          <cell r="B1043" t="str">
            <v>1404_HS_ELA</v>
          </cell>
          <cell r="C1043" t="str">
            <v>Clarendon 4</v>
          </cell>
          <cell r="D1043" t="str">
            <v>ELA</v>
          </cell>
          <cell r="E1043" t="str">
            <v>1404</v>
          </cell>
          <cell r="F1043" t="str">
            <v>HS</v>
          </cell>
          <cell r="G1043">
            <v>9</v>
          </cell>
          <cell r="H1043">
            <v>0</v>
          </cell>
          <cell r="I1043">
            <v>1</v>
          </cell>
          <cell r="J1043">
            <v>3</v>
          </cell>
          <cell r="K1043">
            <v>0</v>
          </cell>
          <cell r="L1043">
            <v>0.9375</v>
          </cell>
          <cell r="M1043">
            <v>0.2142857142857145</v>
          </cell>
          <cell r="N1043">
            <v>0</v>
          </cell>
          <cell r="O1043">
            <v>0.83812729498164051</v>
          </cell>
          <cell r="P1043">
            <v>0.62384158069592599</v>
          </cell>
          <cell r="Q1043">
            <v>0.33333333333333331</v>
          </cell>
        </row>
        <row r="1044">
          <cell r="B1044" t="str">
            <v>1404_04_Math</v>
          </cell>
          <cell r="C1044" t="str">
            <v>Clarendon 4</v>
          </cell>
          <cell r="D1044" t="str">
            <v>Math</v>
          </cell>
          <cell r="E1044" t="str">
            <v>1404</v>
          </cell>
          <cell r="F1044" t="str">
            <v>04</v>
          </cell>
          <cell r="G1044">
            <v>25</v>
          </cell>
          <cell r="H1044">
            <v>2</v>
          </cell>
          <cell r="I1044">
            <v>2</v>
          </cell>
          <cell r="J1044">
            <v>6</v>
          </cell>
          <cell r="K1044">
            <v>0</v>
          </cell>
          <cell r="L1044">
            <v>0.92307692307692302</v>
          </cell>
          <cell r="M1044">
            <v>0.2118055555555555</v>
          </cell>
          <cell r="N1044">
            <v>0</v>
          </cell>
          <cell r="O1044">
            <v>0.28006728343145504</v>
          </cell>
          <cell r="P1044">
            <v>6.82617278758995E-2</v>
          </cell>
          <cell r="Q1044">
            <v>0.22222222222222221</v>
          </cell>
        </row>
        <row r="1045">
          <cell r="B1045" t="str">
            <v>1404_08_Math</v>
          </cell>
          <cell r="C1045" t="str">
            <v>Clarendon 4</v>
          </cell>
          <cell r="D1045" t="str">
            <v>Math</v>
          </cell>
          <cell r="E1045" t="str">
            <v>1404</v>
          </cell>
          <cell r="F1045" t="str">
            <v>08</v>
          </cell>
          <cell r="G1045">
            <v>26</v>
          </cell>
          <cell r="H1045">
            <v>3</v>
          </cell>
          <cell r="I1045">
            <v>7</v>
          </cell>
          <cell r="J1045">
            <v>1</v>
          </cell>
          <cell r="K1045">
            <v>1</v>
          </cell>
          <cell r="L1045">
            <v>0.80194805194805197</v>
          </cell>
          <cell r="M1045">
            <v>5.5555555555555497E-2</v>
          </cell>
          <cell r="N1045">
            <v>0.25</v>
          </cell>
          <cell r="O1045">
            <v>7.0589919816723898E-2</v>
          </cell>
          <cell r="P1045">
            <v>1.5034364261168352E-2</v>
          </cell>
          <cell r="Q1045">
            <v>6.8965517241379309E-2</v>
          </cell>
        </row>
        <row r="1046">
          <cell r="B1046" t="str">
            <v>1404_HS_Math</v>
          </cell>
          <cell r="C1046" t="str">
            <v>Clarendon 4</v>
          </cell>
          <cell r="D1046" t="str">
            <v>Math</v>
          </cell>
          <cell r="E1046" t="str">
            <v>1404</v>
          </cell>
          <cell r="F1046" t="str">
            <v>HS</v>
          </cell>
          <cell r="G1046">
            <v>10</v>
          </cell>
          <cell r="H1046">
            <v>3</v>
          </cell>
          <cell r="I1046">
            <v>3</v>
          </cell>
          <cell r="J1046">
            <v>1</v>
          </cell>
          <cell r="K1046">
            <v>1</v>
          </cell>
          <cell r="L1046">
            <v>0.8015873015873014</v>
          </cell>
          <cell r="M1046">
            <v>0.1</v>
          </cell>
          <cell r="N1046">
            <v>0.33333333333333298</v>
          </cell>
          <cell r="O1046">
            <v>0.49553571428571452</v>
          </cell>
          <cell r="P1046">
            <v>0.39553571428571449</v>
          </cell>
          <cell r="Q1046">
            <v>0.15384615384615385</v>
          </cell>
        </row>
        <row r="1047">
          <cell r="B1047" t="str">
            <v>2503_04_ELA</v>
          </cell>
          <cell r="C1047" t="str">
            <v>Hampton</v>
          </cell>
          <cell r="D1047" t="str">
            <v>ELA</v>
          </cell>
          <cell r="E1047" t="str">
            <v>2503</v>
          </cell>
          <cell r="F1047" t="str">
            <v>04</v>
          </cell>
          <cell r="G1047">
            <v>19</v>
          </cell>
          <cell r="H1047">
            <v>1</v>
          </cell>
          <cell r="I1047">
            <v>0</v>
          </cell>
          <cell r="J1047">
            <v>2</v>
          </cell>
          <cell r="K1047">
            <v>1</v>
          </cell>
          <cell r="L1047">
            <v>1</v>
          </cell>
          <cell r="M1047">
            <v>6.25E-2</v>
          </cell>
          <cell r="N1047">
            <v>1</v>
          </cell>
          <cell r="O1047">
            <v>0.27536231884057999</v>
          </cell>
          <cell r="P1047">
            <v>0.21286231884057999</v>
          </cell>
          <cell r="Q1047">
            <v>0.15</v>
          </cell>
        </row>
        <row r="1048">
          <cell r="B1048" t="str">
            <v>2503_08_ELA</v>
          </cell>
          <cell r="C1048" t="str">
            <v>Hampton</v>
          </cell>
          <cell r="D1048" t="str">
            <v>ELA</v>
          </cell>
          <cell r="E1048" t="str">
            <v>2503</v>
          </cell>
          <cell r="F1048" t="str">
            <v>08</v>
          </cell>
          <cell r="G1048">
            <v>20</v>
          </cell>
          <cell r="H1048">
            <v>4</v>
          </cell>
          <cell r="I1048">
            <v>2</v>
          </cell>
          <cell r="J1048">
            <v>0</v>
          </cell>
          <cell r="K1048">
            <v>0</v>
          </cell>
          <cell r="L1048">
            <v>0.95</v>
          </cell>
          <cell r="M1048">
            <v>0</v>
          </cell>
          <cell r="N1048">
            <v>0</v>
          </cell>
          <cell r="O1048">
            <v>0.33750000000000002</v>
          </cell>
          <cell r="P1048">
            <v>0.33750000000000002</v>
          </cell>
          <cell r="Q1048">
            <v>0</v>
          </cell>
        </row>
        <row r="1049">
          <cell r="B1049" t="str">
            <v>2503_HS_ELA</v>
          </cell>
          <cell r="C1049" t="str">
            <v>Hampton</v>
          </cell>
          <cell r="D1049" t="str">
            <v>ELA</v>
          </cell>
          <cell r="E1049" t="str">
            <v>2503</v>
          </cell>
          <cell r="F1049" t="str">
            <v>HS</v>
          </cell>
          <cell r="G1049">
            <v>9</v>
          </cell>
          <cell r="H1049">
            <v>2</v>
          </cell>
          <cell r="I1049">
            <v>5</v>
          </cell>
          <cell r="J1049">
            <v>1</v>
          </cell>
          <cell r="K1049">
            <v>1</v>
          </cell>
          <cell r="L1049">
            <v>0.60909090909090902</v>
          </cell>
          <cell r="M1049">
            <v>0.25</v>
          </cell>
          <cell r="N1049">
            <v>0.5</v>
          </cell>
          <cell r="O1049">
            <v>0.82380952380952355</v>
          </cell>
          <cell r="P1049">
            <v>0.57380952380952355</v>
          </cell>
          <cell r="Q1049">
            <v>0.18181818181818182</v>
          </cell>
        </row>
        <row r="1050">
          <cell r="B1050" t="str">
            <v>2503_04_Math</v>
          </cell>
          <cell r="C1050" t="str">
            <v>Hampton</v>
          </cell>
          <cell r="D1050" t="str">
            <v>Math</v>
          </cell>
          <cell r="E1050" t="str">
            <v>2503</v>
          </cell>
          <cell r="F1050" t="str">
            <v>04</v>
          </cell>
          <cell r="G1050">
            <v>18</v>
          </cell>
          <cell r="H1050">
            <v>1</v>
          </cell>
          <cell r="I1050">
            <v>1</v>
          </cell>
          <cell r="J1050">
            <v>4</v>
          </cell>
          <cell r="K1050">
            <v>0</v>
          </cell>
          <cell r="L1050">
            <v>0.97058823529411753</v>
          </cell>
          <cell r="M1050">
            <v>0.1333333333333335</v>
          </cell>
          <cell r="N1050">
            <v>0</v>
          </cell>
          <cell r="O1050">
            <v>0.23343685300207051</v>
          </cell>
          <cell r="P1050">
            <v>0.10010351966873704</v>
          </cell>
          <cell r="Q1050">
            <v>0.21052631578947367</v>
          </cell>
        </row>
        <row r="1051">
          <cell r="B1051" t="str">
            <v>2503_08_Math</v>
          </cell>
          <cell r="C1051" t="str">
            <v>Hampton</v>
          </cell>
          <cell r="D1051" t="str">
            <v>Math</v>
          </cell>
          <cell r="E1051" t="str">
            <v>2503</v>
          </cell>
          <cell r="F1051" t="str">
            <v>08</v>
          </cell>
          <cell r="G1051">
            <v>21</v>
          </cell>
          <cell r="H1051">
            <v>4</v>
          </cell>
          <cell r="I1051">
            <v>1</v>
          </cell>
          <cell r="J1051">
            <v>0</v>
          </cell>
          <cell r="K1051">
            <v>1</v>
          </cell>
          <cell r="L1051">
            <v>0.97499999999999998</v>
          </cell>
          <cell r="M1051">
            <v>0</v>
          </cell>
          <cell r="N1051">
            <v>0.25</v>
          </cell>
          <cell r="O1051">
            <v>0.19497677119628348</v>
          </cell>
          <cell r="P1051">
            <v>0.19497677119628348</v>
          </cell>
          <cell r="Q1051">
            <v>0.04</v>
          </cell>
        </row>
        <row r="1052">
          <cell r="B1052" t="str">
            <v>2503_HS_Math</v>
          </cell>
          <cell r="C1052" t="str">
            <v>Hampton</v>
          </cell>
          <cell r="D1052" t="str">
            <v>Math</v>
          </cell>
          <cell r="E1052" t="str">
            <v>2503</v>
          </cell>
          <cell r="F1052" t="str">
            <v>HS</v>
          </cell>
          <cell r="G1052">
            <v>10</v>
          </cell>
          <cell r="H1052">
            <v>1</v>
          </cell>
          <cell r="I1052">
            <v>3</v>
          </cell>
          <cell r="J1052">
            <v>0</v>
          </cell>
          <cell r="K1052">
            <v>1</v>
          </cell>
          <cell r="L1052">
            <v>0.77083333333333348</v>
          </cell>
          <cell r="M1052">
            <v>0</v>
          </cell>
          <cell r="N1052">
            <v>1</v>
          </cell>
          <cell r="O1052">
            <v>0.36499999999999999</v>
          </cell>
          <cell r="P1052">
            <v>0.36499999999999999</v>
          </cell>
          <cell r="Q1052">
            <v>9.0909090909090912E-2</v>
          </cell>
        </row>
        <row r="1053">
          <cell r="B1053" t="str">
            <v>5209_04_ELA</v>
          </cell>
          <cell r="C1053" t="str">
            <v>Palmetto Unified</v>
          </cell>
          <cell r="D1053" t="str">
            <v>ELA</v>
          </cell>
          <cell r="E1053" t="str">
            <v>5209</v>
          </cell>
          <cell r="F1053" t="str">
            <v>04</v>
          </cell>
          <cell r="G1053">
            <v>0</v>
          </cell>
          <cell r="H1053">
            <v>0</v>
          </cell>
          <cell r="I1053">
            <v>0</v>
          </cell>
          <cell r="J1053">
            <v>0</v>
          </cell>
          <cell r="K1053">
            <v>0</v>
          </cell>
          <cell r="L1053">
            <v>0</v>
          </cell>
          <cell r="M1053">
            <v>0</v>
          </cell>
          <cell r="N1053">
            <v>0</v>
          </cell>
          <cell r="O1053">
            <v>0</v>
          </cell>
          <cell r="P1053">
            <v>0</v>
          </cell>
          <cell r="Q1053" t="e">
            <v>#DIV/0!</v>
          </cell>
        </row>
        <row r="1054">
          <cell r="B1054" t="str">
            <v>5209_08_ELA</v>
          </cell>
          <cell r="C1054" t="str">
            <v>Palmetto Unified</v>
          </cell>
          <cell r="D1054" t="str">
            <v>ELA</v>
          </cell>
          <cell r="E1054" t="str">
            <v>5209</v>
          </cell>
          <cell r="F1054" t="str">
            <v>08</v>
          </cell>
          <cell r="G1054">
            <v>0</v>
          </cell>
          <cell r="H1054">
            <v>0</v>
          </cell>
          <cell r="I1054">
            <v>0</v>
          </cell>
          <cell r="J1054">
            <v>0</v>
          </cell>
          <cell r="K1054">
            <v>0</v>
          </cell>
          <cell r="L1054">
            <v>0</v>
          </cell>
          <cell r="M1054">
            <v>0</v>
          </cell>
          <cell r="N1054">
            <v>0</v>
          </cell>
          <cell r="O1054">
            <v>0</v>
          </cell>
          <cell r="P1054">
            <v>0</v>
          </cell>
          <cell r="Q1054" t="e">
            <v>#DIV/0!</v>
          </cell>
        </row>
        <row r="1055">
          <cell r="B1055" t="str">
            <v>5209_HS_Math</v>
          </cell>
          <cell r="C1055" t="str">
            <v>Palmetto Unified</v>
          </cell>
          <cell r="D1055" t="str">
            <v>Math</v>
          </cell>
          <cell r="E1055" t="str">
            <v>5209</v>
          </cell>
          <cell r="F1055" t="str">
            <v>HS</v>
          </cell>
          <cell r="G1055">
            <v>0</v>
          </cell>
          <cell r="H1055">
            <v>0</v>
          </cell>
          <cell r="I1055">
            <v>0</v>
          </cell>
          <cell r="J1055">
            <v>0</v>
          </cell>
          <cell r="K1055">
            <v>0</v>
          </cell>
          <cell r="L1055">
            <v>0</v>
          </cell>
          <cell r="M1055">
            <v>0</v>
          </cell>
          <cell r="N1055">
            <v>0</v>
          </cell>
          <cell r="O1055">
            <v>0</v>
          </cell>
          <cell r="P1055">
            <v>0</v>
          </cell>
          <cell r="Q1055" t="e">
            <v>#DIV/0!</v>
          </cell>
        </row>
        <row r="1056">
          <cell r="B1056" t="str">
            <v>5209_04_Math</v>
          </cell>
          <cell r="C1056" t="str">
            <v>Palmetto Unified</v>
          </cell>
          <cell r="D1056" t="str">
            <v>Math</v>
          </cell>
          <cell r="E1056" t="str">
            <v>5209</v>
          </cell>
          <cell r="F1056" t="str">
            <v>04</v>
          </cell>
          <cell r="G1056">
            <v>0</v>
          </cell>
          <cell r="H1056">
            <v>0</v>
          </cell>
          <cell r="I1056">
            <v>0</v>
          </cell>
          <cell r="J1056">
            <v>0</v>
          </cell>
          <cell r="K1056">
            <v>0</v>
          </cell>
          <cell r="L1056">
            <v>0</v>
          </cell>
          <cell r="M1056">
            <v>0</v>
          </cell>
          <cell r="N1056">
            <v>0</v>
          </cell>
          <cell r="O1056">
            <v>0</v>
          </cell>
          <cell r="P1056">
            <v>0</v>
          </cell>
          <cell r="Q1056" t="e">
            <v>#DIV/0!</v>
          </cell>
        </row>
        <row r="1057">
          <cell r="B1057" t="str">
            <v>5209_08_Math</v>
          </cell>
          <cell r="C1057" t="str">
            <v>Palmetto Unified</v>
          </cell>
          <cell r="D1057" t="str">
            <v>Math</v>
          </cell>
          <cell r="E1057" t="str">
            <v>5209</v>
          </cell>
          <cell r="F1057" t="str">
            <v>08</v>
          </cell>
          <cell r="G1057">
            <v>0</v>
          </cell>
          <cell r="H1057">
            <v>0</v>
          </cell>
          <cell r="I1057">
            <v>0</v>
          </cell>
          <cell r="J1057">
            <v>0</v>
          </cell>
          <cell r="K1057">
            <v>0</v>
          </cell>
          <cell r="L1057">
            <v>0</v>
          </cell>
          <cell r="M1057">
            <v>0</v>
          </cell>
          <cell r="N1057">
            <v>0</v>
          </cell>
          <cell r="O1057">
            <v>0</v>
          </cell>
          <cell r="P1057">
            <v>0</v>
          </cell>
          <cell r="Q1057" t="e">
            <v>#DIV/0!</v>
          </cell>
        </row>
        <row r="1058">
          <cell r="B1058" t="str">
            <v>5208_04_Math</v>
          </cell>
          <cell r="C1058" t="str">
            <v>SC Department of Juvenile Justice</v>
          </cell>
          <cell r="D1058" t="str">
            <v>Math</v>
          </cell>
          <cell r="E1058" t="str">
            <v>5208</v>
          </cell>
          <cell r="F1058" t="str">
            <v>04</v>
          </cell>
          <cell r="G1058">
            <v>0</v>
          </cell>
          <cell r="H1058">
            <v>0</v>
          </cell>
          <cell r="I1058">
            <v>0</v>
          </cell>
          <cell r="J1058">
            <v>0</v>
          </cell>
          <cell r="K1058">
            <v>0</v>
          </cell>
          <cell r="L1058">
            <v>0</v>
          </cell>
          <cell r="M1058">
            <v>0</v>
          </cell>
          <cell r="N1058">
            <v>0</v>
          </cell>
          <cell r="O1058">
            <v>0</v>
          </cell>
          <cell r="P1058">
            <v>0</v>
          </cell>
          <cell r="Q1058" t="str">
            <v>NA</v>
          </cell>
        </row>
        <row r="1059">
          <cell r="B1059" t="str">
            <v>5208_04_ELA</v>
          </cell>
          <cell r="C1059" t="str">
            <v>SC Department of Juvenile Justice</v>
          </cell>
          <cell r="D1059" t="str">
            <v>ELA</v>
          </cell>
          <cell r="E1059" t="str">
            <v>5208</v>
          </cell>
          <cell r="F1059" t="str">
            <v>04</v>
          </cell>
          <cell r="G1059">
            <v>0</v>
          </cell>
          <cell r="H1059">
            <v>0</v>
          </cell>
          <cell r="I1059">
            <v>0</v>
          </cell>
          <cell r="J1059">
            <v>0</v>
          </cell>
          <cell r="K1059">
            <v>0</v>
          </cell>
          <cell r="L1059">
            <v>0</v>
          </cell>
          <cell r="M1059">
            <v>0</v>
          </cell>
          <cell r="N1059">
            <v>0</v>
          </cell>
          <cell r="O1059">
            <v>0</v>
          </cell>
          <cell r="P1059">
            <v>0</v>
          </cell>
          <cell r="Q1059" t="str">
            <v>NA</v>
          </cell>
        </row>
        <row r="1060">
          <cell r="B1060" t="str">
            <v>5205_08_ELA</v>
          </cell>
          <cell r="C1060" t="str">
            <v>SC Governor's School for Agriculture at John de la Howe</v>
          </cell>
          <cell r="D1060" t="str">
            <v>ELA</v>
          </cell>
          <cell r="E1060" t="str">
            <v>5205</v>
          </cell>
          <cell r="F1060" t="str">
            <v>08</v>
          </cell>
          <cell r="G1060">
            <v>0</v>
          </cell>
          <cell r="H1060">
            <v>0</v>
          </cell>
          <cell r="I1060">
            <v>0</v>
          </cell>
          <cell r="J1060">
            <v>0</v>
          </cell>
          <cell r="K1060">
            <v>0</v>
          </cell>
          <cell r="L1060">
            <v>0</v>
          </cell>
          <cell r="M1060">
            <v>0</v>
          </cell>
          <cell r="N1060">
            <v>0</v>
          </cell>
          <cell r="O1060">
            <v>0</v>
          </cell>
          <cell r="P1060">
            <v>0</v>
          </cell>
          <cell r="Q1060" t="e">
            <v>#DIV/0!</v>
          </cell>
        </row>
        <row r="1061">
          <cell r="B1061" t="str">
            <v>5205_HS_Math</v>
          </cell>
          <cell r="C1061" t="str">
            <v>SC Governor's School for Agriculture at John de la Howe</v>
          </cell>
          <cell r="D1061" t="str">
            <v>Math</v>
          </cell>
          <cell r="E1061" t="str">
            <v>5205</v>
          </cell>
          <cell r="F1061" t="str">
            <v>HS</v>
          </cell>
          <cell r="G1061">
            <v>0</v>
          </cell>
          <cell r="H1061">
            <v>0</v>
          </cell>
          <cell r="I1061">
            <v>0</v>
          </cell>
          <cell r="J1061">
            <v>0</v>
          </cell>
          <cell r="K1061">
            <v>0</v>
          </cell>
          <cell r="L1061">
            <v>0</v>
          </cell>
          <cell r="M1061">
            <v>0</v>
          </cell>
          <cell r="N1061">
            <v>0</v>
          </cell>
          <cell r="O1061">
            <v>0</v>
          </cell>
          <cell r="P1061">
            <v>0</v>
          </cell>
          <cell r="Q1061" t="e">
            <v>#DIV/0!</v>
          </cell>
        </row>
        <row r="1062">
          <cell r="B1062" t="str">
            <v>5205_04_Math</v>
          </cell>
          <cell r="C1062" t="str">
            <v>SC Governor's School for Agriculture at John de la Howe</v>
          </cell>
          <cell r="D1062" t="str">
            <v>Math</v>
          </cell>
          <cell r="E1062" t="str">
            <v>5205</v>
          </cell>
          <cell r="F1062" t="str">
            <v>04</v>
          </cell>
          <cell r="G1062">
            <v>0</v>
          </cell>
          <cell r="H1062">
            <v>0</v>
          </cell>
          <cell r="I1062">
            <v>0</v>
          </cell>
          <cell r="J1062">
            <v>0</v>
          </cell>
          <cell r="K1062">
            <v>0</v>
          </cell>
          <cell r="L1062">
            <v>0</v>
          </cell>
          <cell r="M1062">
            <v>0</v>
          </cell>
          <cell r="N1062">
            <v>0</v>
          </cell>
          <cell r="O1062">
            <v>0</v>
          </cell>
          <cell r="P1062">
            <v>0</v>
          </cell>
          <cell r="Q1062" t="e">
            <v>#DIV/0!</v>
          </cell>
        </row>
        <row r="1063">
          <cell r="B1063" t="str">
            <v>5205_08_Math</v>
          </cell>
          <cell r="C1063" t="str">
            <v>SC Governor's School for Agriculture at John de la Howe</v>
          </cell>
          <cell r="D1063" t="str">
            <v>Math</v>
          </cell>
          <cell r="E1063" t="str">
            <v>5205</v>
          </cell>
          <cell r="F1063" t="str">
            <v>08</v>
          </cell>
          <cell r="G1063">
            <v>0</v>
          </cell>
          <cell r="H1063">
            <v>0</v>
          </cell>
          <cell r="I1063">
            <v>0</v>
          </cell>
          <cell r="J1063">
            <v>0</v>
          </cell>
          <cell r="K1063">
            <v>0</v>
          </cell>
          <cell r="L1063">
            <v>0</v>
          </cell>
          <cell r="M1063">
            <v>0</v>
          </cell>
          <cell r="N1063">
            <v>0</v>
          </cell>
          <cell r="O1063">
            <v>0</v>
          </cell>
          <cell r="P1063">
            <v>0</v>
          </cell>
          <cell r="Q1063" t="e">
            <v>#DIV/0!</v>
          </cell>
        </row>
        <row r="1064">
          <cell r="B1064" t="str">
            <v>5364_HS_ELA</v>
          </cell>
          <cell r="C1064" t="str">
            <v>SC Governor's School for the Arts and Humanities</v>
          </cell>
          <cell r="D1064" t="str">
            <v>ELA</v>
          </cell>
          <cell r="E1064" t="str">
            <v>5364</v>
          </cell>
          <cell r="F1064" t="str">
            <v>HS</v>
          </cell>
          <cell r="G1064">
            <v>0</v>
          </cell>
          <cell r="H1064">
            <v>0</v>
          </cell>
          <cell r="I1064">
            <v>0</v>
          </cell>
          <cell r="J1064">
            <v>0</v>
          </cell>
          <cell r="K1064">
            <v>0</v>
          </cell>
          <cell r="L1064">
            <v>0</v>
          </cell>
          <cell r="M1064">
            <v>0</v>
          </cell>
          <cell r="N1064">
            <v>0</v>
          </cell>
          <cell r="O1064">
            <v>0</v>
          </cell>
          <cell r="P1064">
            <v>0</v>
          </cell>
          <cell r="Q1064" t="e">
            <v>#DIV/0!</v>
          </cell>
        </row>
        <row r="1065">
          <cell r="B1065" t="str">
            <v>5364_04_ELA</v>
          </cell>
          <cell r="C1065" t="str">
            <v>SC Governor's School for the Arts and Humanities</v>
          </cell>
          <cell r="D1065" t="str">
            <v>ELA</v>
          </cell>
          <cell r="E1065" t="str">
            <v>5364</v>
          </cell>
          <cell r="F1065" t="str">
            <v>04</v>
          </cell>
          <cell r="G1065">
            <v>0</v>
          </cell>
          <cell r="H1065">
            <v>0</v>
          </cell>
          <cell r="I1065">
            <v>0</v>
          </cell>
          <cell r="J1065">
            <v>0</v>
          </cell>
          <cell r="K1065">
            <v>0</v>
          </cell>
          <cell r="L1065">
            <v>0</v>
          </cell>
          <cell r="M1065">
            <v>0</v>
          </cell>
          <cell r="N1065">
            <v>0</v>
          </cell>
          <cell r="O1065">
            <v>0</v>
          </cell>
          <cell r="P1065">
            <v>0</v>
          </cell>
          <cell r="Q1065" t="e">
            <v>#DIV/0!</v>
          </cell>
        </row>
        <row r="1066">
          <cell r="B1066" t="str">
            <v>5364_08_ELA</v>
          </cell>
          <cell r="C1066" t="str">
            <v>SC Governor's School for the Arts and Humanities</v>
          </cell>
          <cell r="D1066" t="str">
            <v>ELA</v>
          </cell>
          <cell r="E1066" t="str">
            <v>5364</v>
          </cell>
          <cell r="F1066" t="str">
            <v>08</v>
          </cell>
          <cell r="G1066">
            <v>0</v>
          </cell>
          <cell r="H1066">
            <v>0</v>
          </cell>
          <cell r="I1066">
            <v>0</v>
          </cell>
          <cell r="J1066">
            <v>0</v>
          </cell>
          <cell r="K1066">
            <v>0</v>
          </cell>
          <cell r="L1066">
            <v>0</v>
          </cell>
          <cell r="M1066">
            <v>0</v>
          </cell>
          <cell r="N1066">
            <v>0</v>
          </cell>
          <cell r="O1066">
            <v>0</v>
          </cell>
          <cell r="P1066">
            <v>0</v>
          </cell>
          <cell r="Q1066" t="e">
            <v>#DIV/0!</v>
          </cell>
        </row>
        <row r="1067">
          <cell r="B1067" t="str">
            <v>5364_HS_Math</v>
          </cell>
          <cell r="C1067" t="str">
            <v>SC Governor's School for the Arts and Humanities</v>
          </cell>
          <cell r="D1067" t="str">
            <v>Math</v>
          </cell>
          <cell r="E1067" t="str">
            <v>5364</v>
          </cell>
          <cell r="F1067" t="str">
            <v>HS</v>
          </cell>
          <cell r="G1067">
            <v>0</v>
          </cell>
          <cell r="H1067">
            <v>0</v>
          </cell>
          <cell r="I1067">
            <v>0</v>
          </cell>
          <cell r="J1067">
            <v>0</v>
          </cell>
          <cell r="K1067">
            <v>0</v>
          </cell>
          <cell r="L1067">
            <v>0</v>
          </cell>
          <cell r="M1067">
            <v>0</v>
          </cell>
          <cell r="N1067">
            <v>0</v>
          </cell>
          <cell r="O1067">
            <v>0</v>
          </cell>
          <cell r="P1067">
            <v>0</v>
          </cell>
          <cell r="Q1067" t="e">
            <v>#DIV/0!</v>
          </cell>
        </row>
        <row r="1068">
          <cell r="B1068" t="str">
            <v>5364_04_Math</v>
          </cell>
          <cell r="C1068" t="str">
            <v>SC Governor's School for the Arts and Humanities</v>
          </cell>
          <cell r="D1068" t="str">
            <v>Math</v>
          </cell>
          <cell r="E1068" t="str">
            <v>5364</v>
          </cell>
          <cell r="F1068" t="str">
            <v>04</v>
          </cell>
          <cell r="G1068">
            <v>0</v>
          </cell>
          <cell r="H1068">
            <v>0</v>
          </cell>
          <cell r="I1068">
            <v>0</v>
          </cell>
          <cell r="J1068">
            <v>0</v>
          </cell>
          <cell r="K1068">
            <v>0</v>
          </cell>
          <cell r="L1068">
            <v>0</v>
          </cell>
          <cell r="M1068">
            <v>0</v>
          </cell>
          <cell r="N1068">
            <v>0</v>
          </cell>
          <cell r="O1068">
            <v>0</v>
          </cell>
          <cell r="P1068">
            <v>0</v>
          </cell>
          <cell r="Q1068" t="e">
            <v>#DIV/0!</v>
          </cell>
        </row>
        <row r="1069">
          <cell r="B1069" t="str">
            <v>5364_08_Math</v>
          </cell>
          <cell r="C1069" t="str">
            <v>SC Governor's School for the Arts and Humanities</v>
          </cell>
          <cell r="D1069" t="str">
            <v>Math</v>
          </cell>
          <cell r="E1069" t="str">
            <v>5364</v>
          </cell>
          <cell r="F1069" t="str">
            <v>08</v>
          </cell>
          <cell r="G1069">
            <v>0</v>
          </cell>
          <cell r="H1069">
            <v>0</v>
          </cell>
          <cell r="I1069">
            <v>0</v>
          </cell>
          <cell r="J1069">
            <v>0</v>
          </cell>
          <cell r="K1069">
            <v>0</v>
          </cell>
          <cell r="L1069">
            <v>0</v>
          </cell>
          <cell r="M1069">
            <v>0</v>
          </cell>
          <cell r="N1069">
            <v>0</v>
          </cell>
          <cell r="O1069">
            <v>0</v>
          </cell>
          <cell r="P1069">
            <v>0</v>
          </cell>
          <cell r="Q1069" t="e">
            <v>#DIV/0!</v>
          </cell>
        </row>
        <row r="1070">
          <cell r="B1070" t="str">
            <v>5395_04_ELA</v>
          </cell>
          <cell r="C1070" t="str">
            <v>SC Governor's School for Science &amp; Math</v>
          </cell>
          <cell r="D1070" t="str">
            <v>ELA</v>
          </cell>
          <cell r="E1070">
            <v>5395</v>
          </cell>
          <cell r="F1070" t="str">
            <v>04</v>
          </cell>
          <cell r="G1070">
            <v>0</v>
          </cell>
          <cell r="H1070">
            <v>0</v>
          </cell>
          <cell r="I1070">
            <v>0</v>
          </cell>
          <cell r="J1070">
            <v>0</v>
          </cell>
          <cell r="K1070">
            <v>0</v>
          </cell>
          <cell r="L1070">
            <v>0</v>
          </cell>
          <cell r="M1070">
            <v>0</v>
          </cell>
          <cell r="N1070">
            <v>0</v>
          </cell>
          <cell r="O1070">
            <v>0</v>
          </cell>
          <cell r="P1070">
            <v>0</v>
          </cell>
          <cell r="Q1070" t="e">
            <v>#DIV/0!</v>
          </cell>
        </row>
        <row r="1071">
          <cell r="B1071" t="str">
            <v>5395_08_ELA</v>
          </cell>
          <cell r="C1071" t="str">
            <v>SC Governor's School for Science &amp; Math</v>
          </cell>
          <cell r="D1071" t="str">
            <v>ELA</v>
          </cell>
          <cell r="E1071">
            <v>5395</v>
          </cell>
          <cell r="F1071" t="str">
            <v>08</v>
          </cell>
          <cell r="G1071">
            <v>0</v>
          </cell>
          <cell r="H1071">
            <v>0</v>
          </cell>
          <cell r="I1071">
            <v>0</v>
          </cell>
          <cell r="J1071">
            <v>0</v>
          </cell>
          <cell r="K1071">
            <v>0</v>
          </cell>
          <cell r="L1071">
            <v>0</v>
          </cell>
          <cell r="M1071">
            <v>0</v>
          </cell>
          <cell r="N1071">
            <v>0</v>
          </cell>
          <cell r="O1071">
            <v>0</v>
          </cell>
          <cell r="P1071">
            <v>0</v>
          </cell>
          <cell r="Q1071" t="e">
            <v>#DIV/0!</v>
          </cell>
        </row>
        <row r="1072">
          <cell r="B1072" t="str">
            <v>5395_HS_ELA</v>
          </cell>
          <cell r="C1072" t="str">
            <v>SC Governor's School for Science &amp; Math</v>
          </cell>
          <cell r="D1072" t="str">
            <v>ELA</v>
          </cell>
          <cell r="E1072">
            <v>5395</v>
          </cell>
          <cell r="F1072" t="str">
            <v>HS</v>
          </cell>
          <cell r="G1072">
            <v>0</v>
          </cell>
          <cell r="H1072">
            <v>0</v>
          </cell>
          <cell r="I1072">
            <v>0</v>
          </cell>
          <cell r="J1072">
            <v>0</v>
          </cell>
          <cell r="K1072">
            <v>0</v>
          </cell>
          <cell r="L1072">
            <v>0</v>
          </cell>
          <cell r="M1072">
            <v>0</v>
          </cell>
          <cell r="N1072">
            <v>0</v>
          </cell>
          <cell r="O1072">
            <v>0</v>
          </cell>
          <cell r="P1072">
            <v>0</v>
          </cell>
          <cell r="Q1072" t="e">
            <v>#DIV/0!</v>
          </cell>
        </row>
        <row r="1073">
          <cell r="B1073" t="str">
            <v>5395_04_Math</v>
          </cell>
          <cell r="C1073" t="str">
            <v>SC Governor's School for Science &amp; Math</v>
          </cell>
          <cell r="D1073" t="str">
            <v>Math</v>
          </cell>
          <cell r="E1073">
            <v>5395</v>
          </cell>
          <cell r="F1073" t="str">
            <v>04</v>
          </cell>
          <cell r="G1073">
            <v>0</v>
          </cell>
          <cell r="H1073">
            <v>0</v>
          </cell>
          <cell r="I1073">
            <v>0</v>
          </cell>
          <cell r="J1073">
            <v>0</v>
          </cell>
          <cell r="K1073">
            <v>0</v>
          </cell>
          <cell r="L1073">
            <v>0</v>
          </cell>
          <cell r="M1073">
            <v>0</v>
          </cell>
          <cell r="N1073">
            <v>0</v>
          </cell>
          <cell r="O1073">
            <v>0</v>
          </cell>
          <cell r="P1073">
            <v>0</v>
          </cell>
          <cell r="Q1073" t="e">
            <v>#DIV/0!</v>
          </cell>
        </row>
        <row r="1074">
          <cell r="B1074" t="str">
            <v>5395_08_Math</v>
          </cell>
          <cell r="C1074" t="str">
            <v>SC Governor's School for Science &amp; Math</v>
          </cell>
          <cell r="D1074" t="str">
            <v>Math</v>
          </cell>
          <cell r="E1074">
            <v>5395</v>
          </cell>
          <cell r="F1074" t="str">
            <v>08</v>
          </cell>
          <cell r="G1074">
            <v>0</v>
          </cell>
          <cell r="H1074">
            <v>0</v>
          </cell>
          <cell r="I1074">
            <v>0</v>
          </cell>
          <cell r="J1074">
            <v>0</v>
          </cell>
          <cell r="K1074">
            <v>0</v>
          </cell>
          <cell r="L1074">
            <v>0</v>
          </cell>
          <cell r="M1074">
            <v>0</v>
          </cell>
          <cell r="N1074">
            <v>0</v>
          </cell>
          <cell r="O1074">
            <v>0</v>
          </cell>
          <cell r="P1074">
            <v>0</v>
          </cell>
          <cell r="Q1074" t="e">
            <v>#DIV/0!</v>
          </cell>
        </row>
        <row r="1075">
          <cell r="B1075" t="str">
            <v>5395_HS_Math</v>
          </cell>
          <cell r="C1075" t="str">
            <v>SC Governor's School for Science &amp; Math</v>
          </cell>
          <cell r="D1075" t="str">
            <v>Math</v>
          </cell>
          <cell r="E1075">
            <v>5395</v>
          </cell>
          <cell r="F1075" t="str">
            <v>HS</v>
          </cell>
          <cell r="G1075">
            <v>0</v>
          </cell>
          <cell r="H1075">
            <v>0</v>
          </cell>
          <cell r="I1075">
            <v>0</v>
          </cell>
          <cell r="J1075">
            <v>0</v>
          </cell>
          <cell r="K1075">
            <v>0</v>
          </cell>
          <cell r="L1075">
            <v>0</v>
          </cell>
          <cell r="M1075">
            <v>0</v>
          </cell>
          <cell r="N1075">
            <v>0</v>
          </cell>
          <cell r="O1075">
            <v>0</v>
          </cell>
          <cell r="P1075">
            <v>0</v>
          </cell>
          <cell r="Q1075" t="e">
            <v>#DIV/0!</v>
          </cell>
        </row>
        <row r="1076">
          <cell r="B1076" t="str">
            <v>9999_04_ELA</v>
          </cell>
          <cell r="C1076" t="str">
            <v>aaState</v>
          </cell>
          <cell r="D1076" t="str">
            <v>ELA</v>
          </cell>
          <cell r="E1076" t="str">
            <v>9999</v>
          </cell>
          <cell r="F1076" t="str">
            <v>04</v>
          </cell>
          <cell r="G1076">
            <v>8859</v>
          </cell>
          <cell r="H1076">
            <v>515</v>
          </cell>
          <cell r="I1076">
            <v>130</v>
          </cell>
          <cell r="J1076">
            <v>1609</v>
          </cell>
          <cell r="K1076">
            <v>201</v>
          </cell>
          <cell r="L1076">
            <v>0.98629999999999995</v>
          </cell>
          <cell r="M1076">
            <v>0.18160000000000001</v>
          </cell>
          <cell r="N1076">
            <v>0.39029999999999998</v>
          </cell>
          <cell r="O1076">
            <v>0.50380000000000003</v>
          </cell>
          <cell r="P1076">
            <v>0.32219999999999999</v>
          </cell>
          <cell r="Q1076">
            <v>0.1930872626413484</v>
          </cell>
        </row>
        <row r="1077">
          <cell r="B1077" t="str">
            <v>9999_08_ELA</v>
          </cell>
          <cell r="C1077" t="str">
            <v>aaState</v>
          </cell>
          <cell r="D1077" t="str">
            <v>ELA</v>
          </cell>
          <cell r="E1077" t="str">
            <v>9999</v>
          </cell>
          <cell r="F1077" t="str">
            <v>08</v>
          </cell>
          <cell r="G1077">
            <v>7959</v>
          </cell>
          <cell r="H1077">
            <v>591</v>
          </cell>
          <cell r="I1077">
            <v>332</v>
          </cell>
          <cell r="J1077">
            <v>629</v>
          </cell>
          <cell r="K1077">
            <v>193</v>
          </cell>
          <cell r="L1077">
            <v>0.96260000000000001</v>
          </cell>
          <cell r="M1077">
            <v>7.9000000000000001E-2</v>
          </cell>
          <cell r="N1077">
            <v>0.3266</v>
          </cell>
          <cell r="O1077">
            <v>0.4592</v>
          </cell>
          <cell r="P1077">
            <v>0.38009999999999999</v>
          </cell>
          <cell r="Q1077">
            <v>9.6140350877192984E-2</v>
          </cell>
        </row>
        <row r="1078">
          <cell r="B1078" t="str">
            <v>9999_HS_ELA</v>
          </cell>
          <cell r="C1078" t="str">
            <v>aaState</v>
          </cell>
          <cell r="D1078" t="str">
            <v>ELA</v>
          </cell>
          <cell r="E1078" t="str">
            <v>9999</v>
          </cell>
          <cell r="F1078" t="str">
            <v>HS</v>
          </cell>
          <cell r="G1078">
            <v>6581</v>
          </cell>
          <cell r="H1078">
            <v>508</v>
          </cell>
          <cell r="I1078">
            <v>410</v>
          </cell>
          <cell r="J1078">
            <v>3105</v>
          </cell>
          <cell r="K1078">
            <v>176</v>
          </cell>
          <cell r="L1078">
            <v>0.94530000000000003</v>
          </cell>
          <cell r="M1078">
            <v>0.4718</v>
          </cell>
          <cell r="N1078">
            <v>0.34649999999999997</v>
          </cell>
          <cell r="O1078">
            <v>0.84770000000000001</v>
          </cell>
          <cell r="P1078">
            <v>0.37590000000000001</v>
          </cell>
          <cell r="Q1078">
            <v>0.46282973621103118</v>
          </cell>
        </row>
        <row r="1079">
          <cell r="B1079" t="str">
            <v>9999_04_Math</v>
          </cell>
          <cell r="C1079" t="str">
            <v>aaState</v>
          </cell>
          <cell r="D1079" t="str">
            <v>Math</v>
          </cell>
          <cell r="E1079" t="str">
            <v>9999</v>
          </cell>
          <cell r="F1079" t="str">
            <v>04</v>
          </cell>
          <cell r="G1079">
            <v>8868</v>
          </cell>
          <cell r="H1079">
            <v>514</v>
          </cell>
          <cell r="I1079">
            <v>121</v>
          </cell>
          <cell r="J1079">
            <v>1535</v>
          </cell>
          <cell r="K1079">
            <v>188</v>
          </cell>
          <cell r="L1079">
            <v>0.98729999999999996</v>
          </cell>
          <cell r="M1079">
            <v>0.1731</v>
          </cell>
          <cell r="N1079">
            <v>0.36580000000000001</v>
          </cell>
          <cell r="O1079">
            <v>0.43380000000000002</v>
          </cell>
          <cell r="P1079">
            <v>0.26069999999999999</v>
          </cell>
          <cell r="Q1079">
            <v>0.18364954167554892</v>
          </cell>
        </row>
        <row r="1080">
          <cell r="B1080" t="str">
            <v>9999_08_Math</v>
          </cell>
          <cell r="C1080" t="str">
            <v>aaState</v>
          </cell>
          <cell r="D1080" t="str">
            <v>Math</v>
          </cell>
          <cell r="E1080" t="str">
            <v>9999</v>
          </cell>
          <cell r="F1080" t="str">
            <v>08</v>
          </cell>
          <cell r="G1080">
            <v>7975</v>
          </cell>
          <cell r="H1080">
            <v>583</v>
          </cell>
          <cell r="I1080">
            <v>320</v>
          </cell>
          <cell r="J1080">
            <v>353</v>
          </cell>
          <cell r="K1080">
            <v>208</v>
          </cell>
          <cell r="L1080">
            <v>0.96399999999999997</v>
          </cell>
          <cell r="M1080">
            <v>4.4299999999999999E-2</v>
          </cell>
          <cell r="N1080">
            <v>0.35680000000000001</v>
          </cell>
          <cell r="O1080">
            <v>0.3019</v>
          </cell>
          <cell r="P1080">
            <v>0.2576</v>
          </cell>
          <cell r="Q1080">
            <v>6.5552699228791769E-2</v>
          </cell>
        </row>
        <row r="1081">
          <cell r="B1081" t="str">
            <v>9999_HS_Math</v>
          </cell>
          <cell r="C1081" t="str">
            <v>aaState</v>
          </cell>
          <cell r="D1081" t="str">
            <v>Math</v>
          </cell>
          <cell r="E1081" t="str">
            <v>9999</v>
          </cell>
          <cell r="F1081" t="str">
            <v>HS</v>
          </cell>
          <cell r="G1081">
            <v>7391</v>
          </cell>
          <cell r="H1081">
            <v>560</v>
          </cell>
          <cell r="I1081">
            <v>596</v>
          </cell>
          <cell r="J1081">
            <v>2181</v>
          </cell>
          <cell r="K1081">
            <v>197</v>
          </cell>
          <cell r="L1081">
            <v>0.93030000000000002</v>
          </cell>
          <cell r="M1081">
            <v>0.29509999999999997</v>
          </cell>
          <cell r="N1081">
            <v>0.3518</v>
          </cell>
          <cell r="O1081">
            <v>0.57269999999999999</v>
          </cell>
          <cell r="P1081">
            <v>0.27760000000000001</v>
          </cell>
          <cell r="Q1081">
            <v>0.2990818764935228</v>
          </cell>
        </row>
        <row r="1082">
          <cell r="B1082" t="str">
            <v>0160_04_ELA</v>
          </cell>
          <cell r="C1082" t="str">
            <v>Abbeville</v>
          </cell>
          <cell r="D1082" t="str">
            <v>ELA</v>
          </cell>
          <cell r="E1082" t="str">
            <v>0160</v>
          </cell>
          <cell r="F1082" t="str">
            <v>04</v>
          </cell>
          <cell r="G1082">
            <v>30</v>
          </cell>
          <cell r="H1082">
            <v>3</v>
          </cell>
          <cell r="I1082">
            <v>0</v>
          </cell>
          <cell r="J1082">
            <v>11</v>
          </cell>
          <cell r="K1082">
            <v>3</v>
          </cell>
          <cell r="L1082">
            <v>1</v>
          </cell>
          <cell r="M1082">
            <v>0.36670000000000003</v>
          </cell>
          <cell r="N1082">
            <v>1</v>
          </cell>
          <cell r="O1082">
            <v>0.60589999999999999</v>
          </cell>
          <cell r="P1082">
            <v>0.2392</v>
          </cell>
          <cell r="Q1082">
            <v>0.42424242424242425</v>
          </cell>
        </row>
        <row r="1083">
          <cell r="B1083" t="str">
            <v>0160_08_ELA</v>
          </cell>
          <cell r="C1083" t="str">
            <v>Abbeville</v>
          </cell>
          <cell r="D1083" t="str">
            <v>ELA</v>
          </cell>
          <cell r="E1083" t="str">
            <v>0160</v>
          </cell>
          <cell r="F1083" t="str">
            <v>08</v>
          </cell>
          <cell r="G1083">
            <v>23</v>
          </cell>
          <cell r="H1083">
            <v>3</v>
          </cell>
          <cell r="I1083">
            <v>2</v>
          </cell>
          <cell r="J1083">
            <v>1</v>
          </cell>
          <cell r="K1083">
            <v>1</v>
          </cell>
          <cell r="L1083">
            <v>0.92859999999999998</v>
          </cell>
          <cell r="M1083">
            <v>4.3499999999999997E-2</v>
          </cell>
          <cell r="N1083">
            <v>0.33329999999999999</v>
          </cell>
          <cell r="O1083">
            <v>0.4803</v>
          </cell>
          <cell r="P1083">
            <v>0.43690000000000001</v>
          </cell>
          <cell r="Q1083">
            <v>7.6923076923076927E-2</v>
          </cell>
        </row>
        <row r="1084">
          <cell r="B1084" t="str">
            <v>0160_HS_ELA</v>
          </cell>
          <cell r="C1084" t="str">
            <v>Abbeville</v>
          </cell>
          <cell r="D1084" t="str">
            <v>ELA</v>
          </cell>
          <cell r="E1084" t="str">
            <v>0160</v>
          </cell>
          <cell r="F1084" t="str">
            <v>HS</v>
          </cell>
          <cell r="G1084">
            <v>11</v>
          </cell>
          <cell r="H1084">
            <v>6</v>
          </cell>
          <cell r="I1084">
            <v>1</v>
          </cell>
          <cell r="J1084">
            <v>7</v>
          </cell>
          <cell r="K1084">
            <v>2</v>
          </cell>
          <cell r="L1084">
            <v>0.94440000000000002</v>
          </cell>
          <cell r="M1084">
            <v>0.63639999999999997</v>
          </cell>
          <cell r="N1084">
            <v>0.33329999999999999</v>
          </cell>
          <cell r="O1084">
            <v>0.91869999999999996</v>
          </cell>
          <cell r="P1084">
            <v>0.2823</v>
          </cell>
          <cell r="Q1084">
            <v>0.52941176470588236</v>
          </cell>
        </row>
        <row r="1085">
          <cell r="B1085" t="str">
            <v>0160_04_Math</v>
          </cell>
          <cell r="C1085" t="str">
            <v>Abbeville</v>
          </cell>
          <cell r="D1085" t="str">
            <v>Math</v>
          </cell>
          <cell r="E1085" t="str">
            <v>0160</v>
          </cell>
          <cell r="F1085" t="str">
            <v>04</v>
          </cell>
          <cell r="G1085">
            <v>30</v>
          </cell>
          <cell r="H1085">
            <v>3</v>
          </cell>
          <cell r="I1085">
            <v>0</v>
          </cell>
          <cell r="J1085">
            <v>9</v>
          </cell>
          <cell r="K1085">
            <v>3</v>
          </cell>
          <cell r="L1085">
            <v>1</v>
          </cell>
          <cell r="M1085">
            <v>0.3</v>
          </cell>
          <cell r="N1085">
            <v>1</v>
          </cell>
          <cell r="O1085">
            <v>0.51229999999999998</v>
          </cell>
          <cell r="P1085">
            <v>0.21229999999999999</v>
          </cell>
          <cell r="Q1085">
            <v>0.36363636363636365</v>
          </cell>
        </row>
        <row r="1086">
          <cell r="B1086" t="str">
            <v>0160_08_Math</v>
          </cell>
          <cell r="C1086" t="str">
            <v>Abbeville</v>
          </cell>
          <cell r="D1086" t="str">
            <v>Math</v>
          </cell>
          <cell r="E1086" t="str">
            <v>0160</v>
          </cell>
          <cell r="F1086" t="str">
            <v>08</v>
          </cell>
          <cell r="G1086">
            <v>23</v>
          </cell>
          <cell r="H1086">
            <v>3</v>
          </cell>
          <cell r="I1086">
            <v>2</v>
          </cell>
          <cell r="J1086">
            <v>5</v>
          </cell>
          <cell r="K1086">
            <v>2</v>
          </cell>
          <cell r="L1086">
            <v>0.92859999999999998</v>
          </cell>
          <cell r="M1086">
            <v>0.21740000000000001</v>
          </cell>
          <cell r="N1086">
            <v>0.66669999999999996</v>
          </cell>
          <cell r="O1086">
            <v>0.42359999999999998</v>
          </cell>
          <cell r="P1086">
            <v>0.20619999999999999</v>
          </cell>
          <cell r="Q1086">
            <v>0.26923076923076922</v>
          </cell>
        </row>
        <row r="1087">
          <cell r="B1087" t="str">
            <v>0160_HS_Math</v>
          </cell>
          <cell r="C1087" t="str">
            <v>Abbeville</v>
          </cell>
          <cell r="D1087" t="str">
            <v>Math</v>
          </cell>
          <cell r="E1087" t="str">
            <v>0160</v>
          </cell>
          <cell r="F1087" t="str">
            <v>HS</v>
          </cell>
          <cell r="G1087">
            <v>16</v>
          </cell>
          <cell r="H1087">
            <v>2</v>
          </cell>
          <cell r="I1087">
            <v>0</v>
          </cell>
          <cell r="J1087">
            <v>12</v>
          </cell>
          <cell r="K1087">
            <v>1</v>
          </cell>
          <cell r="L1087">
            <v>1</v>
          </cell>
          <cell r="M1087">
            <v>0.75</v>
          </cell>
          <cell r="N1087">
            <v>0.5</v>
          </cell>
          <cell r="O1087">
            <v>0.89659999999999995</v>
          </cell>
          <cell r="P1087">
            <v>0.14660000000000001</v>
          </cell>
          <cell r="Q1087">
            <v>0.72222222222222221</v>
          </cell>
        </row>
        <row r="1088">
          <cell r="B1088" t="str">
            <v>0201_04_ELA</v>
          </cell>
          <cell r="C1088" t="str">
            <v>Aiken</v>
          </cell>
          <cell r="D1088" t="str">
            <v>ELA</v>
          </cell>
          <cell r="E1088" t="str">
            <v>0201</v>
          </cell>
          <cell r="F1088" t="str">
            <v>04</v>
          </cell>
          <cell r="G1088">
            <v>223</v>
          </cell>
          <cell r="H1088">
            <v>17</v>
          </cell>
          <cell r="I1088">
            <v>6</v>
          </cell>
          <cell r="J1088">
            <v>26</v>
          </cell>
          <cell r="K1088">
            <v>4</v>
          </cell>
          <cell r="L1088">
            <v>0.97560000000000002</v>
          </cell>
          <cell r="M1088">
            <v>0.1166</v>
          </cell>
          <cell r="N1088">
            <v>0.23530000000000001</v>
          </cell>
          <cell r="O1088">
            <v>0.46739999999999998</v>
          </cell>
          <cell r="P1088">
            <v>0.3508</v>
          </cell>
          <cell r="Q1088">
            <v>0.125</v>
          </cell>
        </row>
        <row r="1089">
          <cell r="B1089" t="str">
            <v>0201_08_ELA</v>
          </cell>
          <cell r="C1089" t="str">
            <v>Aiken</v>
          </cell>
          <cell r="D1089" t="str">
            <v>ELA</v>
          </cell>
          <cell r="E1089" t="str">
            <v>0201</v>
          </cell>
          <cell r="F1089" t="str">
            <v>08</v>
          </cell>
          <cell r="G1089">
            <v>219</v>
          </cell>
          <cell r="H1089">
            <v>19</v>
          </cell>
          <cell r="I1089">
            <v>6</v>
          </cell>
          <cell r="J1089">
            <v>14</v>
          </cell>
          <cell r="K1089">
            <v>3</v>
          </cell>
          <cell r="L1089">
            <v>0.97540000000000004</v>
          </cell>
          <cell r="M1089">
            <v>6.3899999999999998E-2</v>
          </cell>
          <cell r="N1089">
            <v>0.15790000000000001</v>
          </cell>
          <cell r="O1089">
            <v>0.4451</v>
          </cell>
          <cell r="P1089">
            <v>0.38109999999999999</v>
          </cell>
          <cell r="Q1089">
            <v>7.1428571428571425E-2</v>
          </cell>
        </row>
        <row r="1090">
          <cell r="B1090" t="str">
            <v>0201_HS_ELA</v>
          </cell>
          <cell r="C1090" t="str">
            <v>Aiken</v>
          </cell>
          <cell r="D1090" t="str">
            <v>ELA</v>
          </cell>
          <cell r="E1090" t="str">
            <v>0201</v>
          </cell>
          <cell r="F1090" t="str">
            <v>HS</v>
          </cell>
          <cell r="G1090">
            <v>163</v>
          </cell>
          <cell r="H1090">
            <v>18</v>
          </cell>
          <cell r="I1090">
            <v>23</v>
          </cell>
          <cell r="J1090">
            <v>60</v>
          </cell>
          <cell r="K1090">
            <v>5</v>
          </cell>
          <cell r="L1090">
            <v>0.88729999999999998</v>
          </cell>
          <cell r="M1090">
            <v>0.36809999999999998</v>
          </cell>
          <cell r="N1090">
            <v>0.27779999999999999</v>
          </cell>
          <cell r="O1090">
            <v>0.83579999999999999</v>
          </cell>
          <cell r="P1090">
            <v>0.4677</v>
          </cell>
          <cell r="Q1090">
            <v>0.35911602209944754</v>
          </cell>
        </row>
        <row r="1091">
          <cell r="B1091" t="str">
            <v>0201_04_Math</v>
          </cell>
          <cell r="C1091" t="str">
            <v>Aiken</v>
          </cell>
          <cell r="D1091" t="str">
            <v>Math</v>
          </cell>
          <cell r="E1091" t="str">
            <v>0201</v>
          </cell>
          <cell r="F1091" t="str">
            <v>04</v>
          </cell>
          <cell r="G1091">
            <v>225</v>
          </cell>
          <cell r="H1091">
            <v>17</v>
          </cell>
          <cell r="I1091">
            <v>4</v>
          </cell>
          <cell r="J1091">
            <v>31</v>
          </cell>
          <cell r="K1091">
            <v>2</v>
          </cell>
          <cell r="L1091">
            <v>0.98370000000000002</v>
          </cell>
          <cell r="M1091">
            <v>0.13780000000000001</v>
          </cell>
          <cell r="N1091">
            <v>0.1176</v>
          </cell>
          <cell r="O1091">
            <v>0.37719999999999998</v>
          </cell>
          <cell r="P1091">
            <v>0.2394</v>
          </cell>
          <cell r="Q1091">
            <v>0.13636363636363635</v>
          </cell>
        </row>
        <row r="1092">
          <cell r="B1092" t="str">
            <v>0201_08_Math</v>
          </cell>
          <cell r="C1092" t="str">
            <v>Aiken</v>
          </cell>
          <cell r="D1092" t="str">
            <v>Math</v>
          </cell>
          <cell r="E1092" t="str">
            <v>0201</v>
          </cell>
          <cell r="F1092" t="str">
            <v>08</v>
          </cell>
          <cell r="G1092">
            <v>220</v>
          </cell>
          <cell r="H1092">
            <v>19</v>
          </cell>
          <cell r="I1092">
            <v>5</v>
          </cell>
          <cell r="J1092">
            <v>5</v>
          </cell>
          <cell r="K1092">
            <v>9</v>
          </cell>
          <cell r="L1092">
            <v>0.97950000000000004</v>
          </cell>
          <cell r="M1092">
            <v>2.2700000000000001E-2</v>
          </cell>
          <cell r="N1092">
            <v>0.47370000000000001</v>
          </cell>
          <cell r="O1092">
            <v>0.21679999999999999</v>
          </cell>
          <cell r="P1092">
            <v>0.19409999999999999</v>
          </cell>
          <cell r="Q1092">
            <v>5.8577405857740586E-2</v>
          </cell>
        </row>
        <row r="1093">
          <cell r="B1093" t="str">
            <v>0201_HS_Math</v>
          </cell>
          <cell r="C1093" t="str">
            <v>Aiken</v>
          </cell>
          <cell r="D1093" t="str">
            <v>Math</v>
          </cell>
          <cell r="E1093" t="str">
            <v>0201</v>
          </cell>
          <cell r="F1093" t="str">
            <v>HS</v>
          </cell>
          <cell r="G1093">
            <v>245</v>
          </cell>
          <cell r="H1093">
            <v>26</v>
          </cell>
          <cell r="I1093">
            <v>41</v>
          </cell>
          <cell r="J1093">
            <v>49</v>
          </cell>
          <cell r="K1093">
            <v>9</v>
          </cell>
          <cell r="L1093">
            <v>0.86860000000000004</v>
          </cell>
          <cell r="M1093">
            <v>0.2</v>
          </cell>
          <cell r="N1093">
            <v>0.34620000000000001</v>
          </cell>
          <cell r="O1093">
            <v>0.50370000000000004</v>
          </cell>
          <cell r="P1093">
            <v>0.30370000000000003</v>
          </cell>
          <cell r="Q1093">
            <v>0.2140221402214022</v>
          </cell>
        </row>
        <row r="1094">
          <cell r="B1094" t="str">
            <v>0301_04_ELA</v>
          </cell>
          <cell r="C1094" t="str">
            <v>Allendale</v>
          </cell>
          <cell r="D1094" t="str">
            <v>ELA</v>
          </cell>
          <cell r="E1094" t="str">
            <v>0301</v>
          </cell>
          <cell r="F1094" t="str">
            <v>04</v>
          </cell>
          <cell r="G1094">
            <v>5</v>
          </cell>
          <cell r="H1094">
            <v>0</v>
          </cell>
          <cell r="I1094">
            <v>0</v>
          </cell>
          <cell r="J1094">
            <v>0</v>
          </cell>
          <cell r="K1094">
            <v>0</v>
          </cell>
          <cell r="L1094">
            <v>1</v>
          </cell>
          <cell r="M1094">
            <v>0</v>
          </cell>
          <cell r="N1094">
            <v>0</v>
          </cell>
          <cell r="O1094">
            <v>0.2787</v>
          </cell>
          <cell r="P1094">
            <v>0.2787</v>
          </cell>
          <cell r="Q1094">
            <v>0</v>
          </cell>
        </row>
        <row r="1095">
          <cell r="B1095" t="str">
            <v>0301_08_ELA</v>
          </cell>
          <cell r="C1095" t="str">
            <v>Allendale</v>
          </cell>
          <cell r="D1095" t="str">
            <v>ELA</v>
          </cell>
          <cell r="E1095" t="str">
            <v>0301</v>
          </cell>
          <cell r="F1095" t="str">
            <v>08</v>
          </cell>
          <cell r="G1095">
            <v>6</v>
          </cell>
          <cell r="H1095">
            <v>0</v>
          </cell>
          <cell r="I1095">
            <v>0</v>
          </cell>
          <cell r="J1095">
            <v>1</v>
          </cell>
          <cell r="K1095">
            <v>0</v>
          </cell>
          <cell r="L1095">
            <v>1</v>
          </cell>
          <cell r="M1095">
            <v>0.16669999999999999</v>
          </cell>
          <cell r="N1095">
            <v>0</v>
          </cell>
          <cell r="O1095">
            <v>0.20480000000000001</v>
          </cell>
          <cell r="P1095">
            <v>3.8199999999999998E-2</v>
          </cell>
          <cell r="Q1095">
            <v>0.16666666666666666</v>
          </cell>
        </row>
        <row r="1096">
          <cell r="B1096" t="str">
            <v>0301_HS_ELA</v>
          </cell>
          <cell r="C1096" t="str">
            <v>Allendale</v>
          </cell>
          <cell r="D1096" t="str">
            <v>ELA</v>
          </cell>
          <cell r="E1096" t="str">
            <v>0301</v>
          </cell>
          <cell r="F1096" t="str">
            <v>HS</v>
          </cell>
          <cell r="G1096">
            <v>4</v>
          </cell>
          <cell r="H1096">
            <v>0</v>
          </cell>
          <cell r="I1096">
            <v>1</v>
          </cell>
          <cell r="J1096">
            <v>0</v>
          </cell>
          <cell r="K1096">
            <v>0</v>
          </cell>
          <cell r="L1096">
            <v>0.8</v>
          </cell>
          <cell r="M1096">
            <v>0</v>
          </cell>
          <cell r="N1096">
            <v>0</v>
          </cell>
          <cell r="O1096">
            <v>0.67310000000000003</v>
          </cell>
          <cell r="P1096">
            <v>0.67310000000000003</v>
          </cell>
          <cell r="Q1096">
            <v>0</v>
          </cell>
        </row>
        <row r="1097">
          <cell r="B1097" t="str">
            <v>0301_04_Math</v>
          </cell>
          <cell r="C1097" t="str">
            <v>Allendale</v>
          </cell>
          <cell r="D1097" t="str">
            <v>Math</v>
          </cell>
          <cell r="E1097" t="str">
            <v>0301</v>
          </cell>
          <cell r="F1097" t="str">
            <v>04</v>
          </cell>
          <cell r="G1097">
            <v>5</v>
          </cell>
          <cell r="H1097">
            <v>0</v>
          </cell>
          <cell r="I1097">
            <v>0</v>
          </cell>
          <cell r="J1097">
            <v>0</v>
          </cell>
          <cell r="K1097">
            <v>0</v>
          </cell>
          <cell r="L1097">
            <v>1</v>
          </cell>
          <cell r="M1097">
            <v>0</v>
          </cell>
          <cell r="N1097">
            <v>0</v>
          </cell>
          <cell r="O1097">
            <v>0.1333</v>
          </cell>
          <cell r="P1097">
            <v>0.1333</v>
          </cell>
          <cell r="Q1097">
            <v>0</v>
          </cell>
        </row>
        <row r="1098">
          <cell r="B1098" t="str">
            <v>0301_08_Math</v>
          </cell>
          <cell r="C1098" t="str">
            <v>Allendale</v>
          </cell>
          <cell r="D1098" t="str">
            <v>Math</v>
          </cell>
          <cell r="E1098" t="str">
            <v>0301</v>
          </cell>
          <cell r="F1098" t="str">
            <v>08</v>
          </cell>
          <cell r="G1098">
            <v>6</v>
          </cell>
          <cell r="H1098">
            <v>0</v>
          </cell>
          <cell r="I1098">
            <v>0</v>
          </cell>
          <cell r="J1098">
            <v>0</v>
          </cell>
          <cell r="K1098">
            <v>0</v>
          </cell>
          <cell r="L1098">
            <v>1</v>
          </cell>
          <cell r="M1098">
            <v>0</v>
          </cell>
          <cell r="N1098">
            <v>0</v>
          </cell>
          <cell r="O1098">
            <v>0.10589999999999999</v>
          </cell>
          <cell r="P1098">
            <v>0.10589999999999999</v>
          </cell>
          <cell r="Q1098">
            <v>0</v>
          </cell>
        </row>
        <row r="1099">
          <cell r="B1099" t="str">
            <v>0301_HS_Math</v>
          </cell>
          <cell r="C1099" t="str">
            <v>Allendale</v>
          </cell>
          <cell r="D1099" t="str">
            <v>Math</v>
          </cell>
          <cell r="E1099" t="str">
            <v>0301</v>
          </cell>
          <cell r="F1099" t="str">
            <v>HS</v>
          </cell>
          <cell r="G1099">
            <v>11</v>
          </cell>
          <cell r="H1099">
            <v>0</v>
          </cell>
          <cell r="I1099">
            <v>1</v>
          </cell>
          <cell r="J1099">
            <v>3</v>
          </cell>
          <cell r="K1099">
            <v>0</v>
          </cell>
          <cell r="L1099">
            <v>0.91669999999999996</v>
          </cell>
          <cell r="M1099">
            <v>0.2727</v>
          </cell>
          <cell r="N1099">
            <v>0</v>
          </cell>
          <cell r="O1099">
            <v>0.37109999999999999</v>
          </cell>
          <cell r="P1099">
            <v>9.8400000000000001E-2</v>
          </cell>
          <cell r="Q1099">
            <v>0.27272727272727271</v>
          </cell>
        </row>
        <row r="1100">
          <cell r="B1100" t="str">
            <v>0401_04_ELA</v>
          </cell>
          <cell r="C1100" t="str">
            <v>Anderson 1</v>
          </cell>
          <cell r="D1100" t="str">
            <v>ELA</v>
          </cell>
          <cell r="E1100" t="str">
            <v>0401</v>
          </cell>
          <cell r="F1100" t="str">
            <v>04</v>
          </cell>
          <cell r="G1100">
            <v>134</v>
          </cell>
          <cell r="H1100">
            <v>10</v>
          </cell>
          <cell r="I1100">
            <v>1</v>
          </cell>
          <cell r="J1100">
            <v>43</v>
          </cell>
          <cell r="K1100">
            <v>6</v>
          </cell>
          <cell r="L1100">
            <v>0.99309999999999998</v>
          </cell>
          <cell r="M1100">
            <v>0.32090000000000002</v>
          </cell>
          <cell r="N1100">
            <v>0.6</v>
          </cell>
          <cell r="O1100">
            <v>0.6724</v>
          </cell>
          <cell r="P1100">
            <v>0.35149999999999998</v>
          </cell>
          <cell r="Q1100">
            <v>0.34027777777777779</v>
          </cell>
        </row>
        <row r="1101">
          <cell r="B1101" t="str">
            <v>0401_08_ELA</v>
          </cell>
          <cell r="C1101" t="str">
            <v>Anderson 1</v>
          </cell>
          <cell r="D1101" t="str">
            <v>ELA</v>
          </cell>
          <cell r="E1101" t="str">
            <v>0401</v>
          </cell>
          <cell r="F1101" t="str">
            <v>08</v>
          </cell>
          <cell r="G1101">
            <v>118</v>
          </cell>
          <cell r="H1101">
            <v>12</v>
          </cell>
          <cell r="I1101">
            <v>5</v>
          </cell>
          <cell r="J1101">
            <v>12</v>
          </cell>
          <cell r="K1101">
            <v>6</v>
          </cell>
          <cell r="L1101">
            <v>0.96299999999999997</v>
          </cell>
          <cell r="M1101">
            <v>0.1017</v>
          </cell>
          <cell r="N1101">
            <v>0.5</v>
          </cell>
          <cell r="O1101">
            <v>0.58040000000000003</v>
          </cell>
          <cell r="P1101">
            <v>0.47870000000000001</v>
          </cell>
          <cell r="Q1101">
            <v>0.13846153846153847</v>
          </cell>
        </row>
        <row r="1102">
          <cell r="B1102" t="str">
            <v>0401_HS_ELA</v>
          </cell>
          <cell r="C1102" t="str">
            <v>Anderson 1</v>
          </cell>
          <cell r="D1102" t="str">
            <v>ELA</v>
          </cell>
          <cell r="E1102" t="str">
            <v>0401</v>
          </cell>
          <cell r="F1102" t="str">
            <v>HS</v>
          </cell>
          <cell r="G1102">
            <v>89</v>
          </cell>
          <cell r="H1102">
            <v>10</v>
          </cell>
          <cell r="I1102">
            <v>4</v>
          </cell>
          <cell r="J1102">
            <v>49</v>
          </cell>
          <cell r="K1102">
            <v>6</v>
          </cell>
          <cell r="L1102">
            <v>0.96120000000000005</v>
          </cell>
          <cell r="M1102">
            <v>0.55059999999999998</v>
          </cell>
          <cell r="N1102">
            <v>0.6</v>
          </cell>
          <cell r="O1102">
            <v>0.89949999999999997</v>
          </cell>
          <cell r="P1102">
            <v>0.34889999999999999</v>
          </cell>
          <cell r="Q1102">
            <v>0.55555555555555558</v>
          </cell>
        </row>
        <row r="1103">
          <cell r="B1103" t="str">
            <v>0401_04_Math</v>
          </cell>
          <cell r="C1103" t="str">
            <v>Anderson 1</v>
          </cell>
          <cell r="D1103" t="str">
            <v>Math</v>
          </cell>
          <cell r="E1103" t="str">
            <v>0401</v>
          </cell>
          <cell r="F1103" t="str">
            <v>04</v>
          </cell>
          <cell r="G1103">
            <v>134</v>
          </cell>
          <cell r="H1103">
            <v>10</v>
          </cell>
          <cell r="I1103">
            <v>1</v>
          </cell>
          <cell r="J1103">
            <v>50</v>
          </cell>
          <cell r="K1103">
            <v>7</v>
          </cell>
          <cell r="L1103">
            <v>0.99309999999999998</v>
          </cell>
          <cell r="M1103">
            <v>0.37309999999999999</v>
          </cell>
          <cell r="N1103">
            <v>0.7</v>
          </cell>
          <cell r="O1103">
            <v>0.67110000000000003</v>
          </cell>
          <cell r="P1103">
            <v>0.29799999999999999</v>
          </cell>
          <cell r="Q1103">
            <v>0.39583333333333331</v>
          </cell>
        </row>
        <row r="1104">
          <cell r="B1104" t="str">
            <v>0401_08_Math</v>
          </cell>
          <cell r="C1104" t="str">
            <v>Anderson 1</v>
          </cell>
          <cell r="D1104" t="str">
            <v>Math</v>
          </cell>
          <cell r="E1104" t="str">
            <v>0401</v>
          </cell>
          <cell r="F1104" t="str">
            <v>08</v>
          </cell>
          <cell r="G1104">
            <v>118</v>
          </cell>
          <cell r="H1104">
            <v>12</v>
          </cell>
          <cell r="I1104">
            <v>5</v>
          </cell>
          <cell r="J1104">
            <v>11</v>
          </cell>
          <cell r="K1104">
            <v>6</v>
          </cell>
          <cell r="L1104">
            <v>0.96299999999999997</v>
          </cell>
          <cell r="M1104">
            <v>9.3200000000000005E-2</v>
          </cell>
          <cell r="N1104">
            <v>0.5</v>
          </cell>
          <cell r="O1104">
            <v>0.43409999999999999</v>
          </cell>
          <cell r="P1104">
            <v>0.34089999999999998</v>
          </cell>
          <cell r="Q1104">
            <v>0.13076923076923078</v>
          </cell>
        </row>
        <row r="1105">
          <cell r="B1105" t="str">
            <v>0401_HS_Math</v>
          </cell>
          <cell r="C1105" t="str">
            <v>Anderson 1</v>
          </cell>
          <cell r="D1105" t="str">
            <v>Math</v>
          </cell>
          <cell r="E1105" t="str">
            <v>0401</v>
          </cell>
          <cell r="F1105" t="str">
            <v>HS</v>
          </cell>
          <cell r="G1105">
            <v>96</v>
          </cell>
          <cell r="H1105">
            <v>10</v>
          </cell>
          <cell r="I1105">
            <v>2</v>
          </cell>
          <cell r="J1105">
            <v>32</v>
          </cell>
          <cell r="K1105">
            <v>5</v>
          </cell>
          <cell r="L1105">
            <v>0.98150000000000004</v>
          </cell>
          <cell r="M1105">
            <v>0.33329999999999999</v>
          </cell>
          <cell r="N1105">
            <v>0.5</v>
          </cell>
          <cell r="O1105">
            <v>0.67069999999999996</v>
          </cell>
          <cell r="P1105">
            <v>0.33739999999999998</v>
          </cell>
          <cell r="Q1105">
            <v>0.34905660377358488</v>
          </cell>
        </row>
        <row r="1106">
          <cell r="B1106" t="str">
            <v>0402_04_ELA</v>
          </cell>
          <cell r="C1106" t="str">
            <v>Anderson 2</v>
          </cell>
          <cell r="D1106" t="str">
            <v>ELA</v>
          </cell>
          <cell r="E1106" t="str">
            <v>0402</v>
          </cell>
          <cell r="F1106" t="str">
            <v>04</v>
          </cell>
          <cell r="G1106">
            <v>59</v>
          </cell>
          <cell r="H1106">
            <v>3</v>
          </cell>
          <cell r="I1106">
            <v>0</v>
          </cell>
          <cell r="J1106">
            <v>22</v>
          </cell>
          <cell r="K1106">
            <v>2</v>
          </cell>
          <cell r="L1106">
            <v>1</v>
          </cell>
          <cell r="M1106">
            <v>0.37290000000000001</v>
          </cell>
          <cell r="N1106">
            <v>0.66669999999999996</v>
          </cell>
          <cell r="O1106">
            <v>0.59409999999999996</v>
          </cell>
          <cell r="P1106">
            <v>0.2213</v>
          </cell>
          <cell r="Q1106">
            <v>0.38709677419354838</v>
          </cell>
        </row>
        <row r="1107">
          <cell r="B1107" t="str">
            <v>0402_08_ELA</v>
          </cell>
          <cell r="C1107" t="str">
            <v>Anderson 2</v>
          </cell>
          <cell r="D1107" t="str">
            <v>ELA</v>
          </cell>
          <cell r="E1107" t="str">
            <v>0402</v>
          </cell>
          <cell r="F1107" t="str">
            <v>08</v>
          </cell>
          <cell r="G1107">
            <v>32</v>
          </cell>
          <cell r="H1107">
            <v>1</v>
          </cell>
          <cell r="I1107">
            <v>2</v>
          </cell>
          <cell r="J1107">
            <v>4</v>
          </cell>
          <cell r="K1107">
            <v>0</v>
          </cell>
          <cell r="L1107">
            <v>0.94289999999999996</v>
          </cell>
          <cell r="M1107">
            <v>0.125</v>
          </cell>
          <cell r="N1107">
            <v>0</v>
          </cell>
          <cell r="O1107">
            <v>0.4945</v>
          </cell>
          <cell r="P1107">
            <v>0.3695</v>
          </cell>
          <cell r="Q1107">
            <v>0.12121212121212122</v>
          </cell>
        </row>
        <row r="1108">
          <cell r="B1108" t="str">
            <v>0402_HS_ELA</v>
          </cell>
          <cell r="C1108" t="str">
            <v>Anderson 2</v>
          </cell>
          <cell r="D1108" t="str">
            <v>ELA</v>
          </cell>
          <cell r="E1108" t="str">
            <v>0402</v>
          </cell>
          <cell r="F1108" t="str">
            <v>HS</v>
          </cell>
          <cell r="G1108">
            <v>31</v>
          </cell>
          <cell r="H1108">
            <v>5</v>
          </cell>
          <cell r="I1108">
            <v>1</v>
          </cell>
          <cell r="J1108">
            <v>21</v>
          </cell>
          <cell r="K1108">
            <v>3</v>
          </cell>
          <cell r="L1108">
            <v>0.97299999999999998</v>
          </cell>
          <cell r="M1108">
            <v>0.6774</v>
          </cell>
          <cell r="N1108">
            <v>0.6</v>
          </cell>
          <cell r="O1108">
            <v>0.87670000000000003</v>
          </cell>
          <cell r="P1108">
            <v>0.1993</v>
          </cell>
          <cell r="Q1108">
            <v>0.66666666666666663</v>
          </cell>
        </row>
        <row r="1109">
          <cell r="B1109" t="str">
            <v>0402_04_Math</v>
          </cell>
          <cell r="C1109" t="str">
            <v>Anderson 2</v>
          </cell>
          <cell r="D1109" t="str">
            <v>Math</v>
          </cell>
          <cell r="E1109" t="str">
            <v>0402</v>
          </cell>
          <cell r="F1109" t="str">
            <v>04</v>
          </cell>
          <cell r="G1109">
            <v>59</v>
          </cell>
          <cell r="H1109">
            <v>3</v>
          </cell>
          <cell r="I1109">
            <v>0</v>
          </cell>
          <cell r="J1109">
            <v>19</v>
          </cell>
          <cell r="K1109">
            <v>1</v>
          </cell>
          <cell r="L1109">
            <v>1</v>
          </cell>
          <cell r="M1109">
            <v>0.32200000000000001</v>
          </cell>
          <cell r="N1109">
            <v>0.33329999999999999</v>
          </cell>
          <cell r="O1109">
            <v>0.57320000000000004</v>
          </cell>
          <cell r="P1109">
            <v>0.25119999999999998</v>
          </cell>
          <cell r="Q1109">
            <v>0.32258064516129031</v>
          </cell>
        </row>
        <row r="1110">
          <cell r="B1110" t="str">
            <v>0402_08_Math</v>
          </cell>
          <cell r="C1110" t="str">
            <v>Anderson 2</v>
          </cell>
          <cell r="D1110" t="str">
            <v>Math</v>
          </cell>
          <cell r="E1110" t="str">
            <v>0402</v>
          </cell>
          <cell r="F1110" t="str">
            <v>08</v>
          </cell>
          <cell r="G1110">
            <v>32</v>
          </cell>
          <cell r="H1110">
            <v>1</v>
          </cell>
          <cell r="I1110">
            <v>2</v>
          </cell>
          <cell r="J1110">
            <v>4</v>
          </cell>
          <cell r="K1110">
            <v>1</v>
          </cell>
          <cell r="L1110">
            <v>0.94289999999999996</v>
          </cell>
          <cell r="M1110">
            <v>0.125</v>
          </cell>
          <cell r="N1110">
            <v>1</v>
          </cell>
          <cell r="O1110">
            <v>0.29449999999999998</v>
          </cell>
          <cell r="P1110">
            <v>0.16950000000000001</v>
          </cell>
          <cell r="Q1110">
            <v>0.15151515151515152</v>
          </cell>
        </row>
        <row r="1111">
          <cell r="B1111" t="str">
            <v>0402_HS_Math</v>
          </cell>
          <cell r="C1111" t="str">
            <v>Anderson 2</v>
          </cell>
          <cell r="D1111" t="str">
            <v>Math</v>
          </cell>
          <cell r="E1111" t="str">
            <v>0402</v>
          </cell>
          <cell r="F1111" t="str">
            <v>HS</v>
          </cell>
          <cell r="G1111">
            <v>29</v>
          </cell>
          <cell r="H1111">
            <v>9</v>
          </cell>
          <cell r="I1111">
            <v>1</v>
          </cell>
          <cell r="J1111">
            <v>18</v>
          </cell>
          <cell r="K1111">
            <v>5</v>
          </cell>
          <cell r="L1111">
            <v>0.97440000000000004</v>
          </cell>
          <cell r="M1111">
            <v>0.62070000000000003</v>
          </cell>
          <cell r="N1111">
            <v>0.55559999999999998</v>
          </cell>
          <cell r="O1111">
            <v>0.82550000000000001</v>
          </cell>
          <cell r="P1111">
            <v>0.20480000000000001</v>
          </cell>
          <cell r="Q1111">
            <v>0.60526315789473684</v>
          </cell>
        </row>
        <row r="1112">
          <cell r="B1112" t="str">
            <v>0403_04_ELA</v>
          </cell>
          <cell r="C1112" t="str">
            <v>Anderson 3</v>
          </cell>
          <cell r="D1112" t="str">
            <v>ELA</v>
          </cell>
          <cell r="E1112" t="str">
            <v>0403</v>
          </cell>
          <cell r="F1112" t="str">
            <v>04</v>
          </cell>
          <cell r="G1112">
            <v>28</v>
          </cell>
          <cell r="H1112">
            <v>1</v>
          </cell>
          <cell r="I1112">
            <v>0</v>
          </cell>
          <cell r="J1112">
            <v>9</v>
          </cell>
          <cell r="K1112">
            <v>1</v>
          </cell>
          <cell r="L1112">
            <v>1</v>
          </cell>
          <cell r="M1112">
            <v>0.32140000000000002</v>
          </cell>
          <cell r="N1112">
            <v>1</v>
          </cell>
          <cell r="O1112">
            <v>0.67030000000000001</v>
          </cell>
          <cell r="P1112">
            <v>0.3488</v>
          </cell>
          <cell r="Q1112">
            <v>0.34482758620689657</v>
          </cell>
        </row>
        <row r="1113">
          <cell r="B1113" t="str">
            <v>0403_08_ELA</v>
          </cell>
          <cell r="C1113" t="str">
            <v>Anderson 3</v>
          </cell>
          <cell r="D1113" t="str">
            <v>ELA</v>
          </cell>
          <cell r="E1113" t="str">
            <v>0403</v>
          </cell>
          <cell r="F1113" t="str">
            <v>08</v>
          </cell>
          <cell r="G1113">
            <v>29</v>
          </cell>
          <cell r="H1113">
            <v>3</v>
          </cell>
          <cell r="I1113">
            <v>0</v>
          </cell>
          <cell r="J1113">
            <v>1</v>
          </cell>
          <cell r="K1113">
            <v>2</v>
          </cell>
          <cell r="L1113">
            <v>1</v>
          </cell>
          <cell r="M1113">
            <v>3.4500000000000003E-2</v>
          </cell>
          <cell r="N1113">
            <v>0.66669999999999996</v>
          </cell>
          <cell r="O1113">
            <v>0.4249</v>
          </cell>
          <cell r="P1113">
            <v>0.39040000000000002</v>
          </cell>
          <cell r="Q1113">
            <v>9.375E-2</v>
          </cell>
        </row>
        <row r="1114">
          <cell r="B1114" t="str">
            <v>0403_HS_ELA</v>
          </cell>
          <cell r="C1114" t="str">
            <v>Anderson 3</v>
          </cell>
          <cell r="D1114" t="str">
            <v>ELA</v>
          </cell>
          <cell r="E1114" t="str">
            <v>0403</v>
          </cell>
          <cell r="F1114" t="str">
            <v>HS</v>
          </cell>
          <cell r="G1114">
            <v>21</v>
          </cell>
          <cell r="H1114">
            <v>3</v>
          </cell>
          <cell r="I1114">
            <v>1</v>
          </cell>
          <cell r="J1114">
            <v>12</v>
          </cell>
          <cell r="K1114">
            <v>1</v>
          </cell>
          <cell r="L1114">
            <v>0.96</v>
          </cell>
          <cell r="M1114">
            <v>0.57140000000000002</v>
          </cell>
          <cell r="N1114">
            <v>0.33329999999999999</v>
          </cell>
          <cell r="O1114">
            <v>0.90480000000000005</v>
          </cell>
          <cell r="P1114">
            <v>0.33329999999999999</v>
          </cell>
          <cell r="Q1114">
            <v>0.54166666666666663</v>
          </cell>
        </row>
        <row r="1115">
          <cell r="B1115" t="str">
            <v>0403_04_Math</v>
          </cell>
          <cell r="C1115" t="str">
            <v>Anderson 3</v>
          </cell>
          <cell r="D1115" t="str">
            <v>Math</v>
          </cell>
          <cell r="E1115" t="str">
            <v>0403</v>
          </cell>
          <cell r="F1115" t="str">
            <v>04</v>
          </cell>
          <cell r="G1115">
            <v>28</v>
          </cell>
          <cell r="H1115">
            <v>1</v>
          </cell>
          <cell r="I1115">
            <v>0</v>
          </cell>
          <cell r="J1115">
            <v>9</v>
          </cell>
          <cell r="K1115">
            <v>1</v>
          </cell>
          <cell r="L1115">
            <v>1</v>
          </cell>
          <cell r="M1115">
            <v>0.32140000000000002</v>
          </cell>
          <cell r="N1115">
            <v>1</v>
          </cell>
          <cell r="O1115">
            <v>0.64859999999999995</v>
          </cell>
          <cell r="P1115">
            <v>0.32719999999999999</v>
          </cell>
          <cell r="Q1115">
            <v>0.34482758620689657</v>
          </cell>
        </row>
        <row r="1116">
          <cell r="B1116" t="str">
            <v>0403_08_Math</v>
          </cell>
          <cell r="C1116" t="str">
            <v>Anderson 3</v>
          </cell>
          <cell r="D1116" t="str">
            <v>Math</v>
          </cell>
          <cell r="E1116" t="str">
            <v>0403</v>
          </cell>
          <cell r="F1116" t="str">
            <v>08</v>
          </cell>
          <cell r="G1116">
            <v>29</v>
          </cell>
          <cell r="H1116">
            <v>3</v>
          </cell>
          <cell r="I1116">
            <v>0</v>
          </cell>
          <cell r="J1116">
            <v>1</v>
          </cell>
          <cell r="K1116">
            <v>2</v>
          </cell>
          <cell r="L1116">
            <v>1</v>
          </cell>
          <cell r="M1116">
            <v>3.4500000000000003E-2</v>
          </cell>
          <cell r="N1116">
            <v>0.66669999999999996</v>
          </cell>
          <cell r="O1116">
            <v>0.27460000000000001</v>
          </cell>
          <cell r="P1116">
            <v>0.24010000000000001</v>
          </cell>
          <cell r="Q1116">
            <v>9.375E-2</v>
          </cell>
        </row>
        <row r="1117">
          <cell r="B1117" t="str">
            <v>0403_HS_Math</v>
          </cell>
          <cell r="C1117" t="str">
            <v>Anderson 3</v>
          </cell>
          <cell r="D1117" t="str">
            <v>Math</v>
          </cell>
          <cell r="E1117" t="str">
            <v>0403</v>
          </cell>
          <cell r="F1117" t="str">
            <v>HS</v>
          </cell>
          <cell r="G1117">
            <v>25</v>
          </cell>
          <cell r="H1117">
            <v>0</v>
          </cell>
          <cell r="I1117">
            <v>0</v>
          </cell>
          <cell r="J1117">
            <v>8</v>
          </cell>
          <cell r="K1117">
            <v>0</v>
          </cell>
          <cell r="L1117">
            <v>1</v>
          </cell>
          <cell r="M1117">
            <v>0.32</v>
          </cell>
          <cell r="N1117">
            <v>0</v>
          </cell>
          <cell r="O1117">
            <v>0.67859999999999998</v>
          </cell>
          <cell r="P1117">
            <v>0.35859999999999997</v>
          </cell>
          <cell r="Q1117">
            <v>0.32</v>
          </cell>
        </row>
        <row r="1118">
          <cell r="B1118" t="str">
            <v>0404_04_ELA</v>
          </cell>
          <cell r="C1118" t="str">
            <v>Anderson 4</v>
          </cell>
          <cell r="D1118" t="str">
            <v>ELA</v>
          </cell>
          <cell r="E1118" t="str">
            <v>0404</v>
          </cell>
          <cell r="F1118" t="str">
            <v>04</v>
          </cell>
          <cell r="G1118">
            <v>32</v>
          </cell>
          <cell r="H1118">
            <v>2</v>
          </cell>
          <cell r="I1118">
            <v>0</v>
          </cell>
          <cell r="J1118">
            <v>8</v>
          </cell>
          <cell r="K1118">
            <v>1</v>
          </cell>
          <cell r="L1118">
            <v>1</v>
          </cell>
          <cell r="M1118">
            <v>0.25</v>
          </cell>
          <cell r="N1118">
            <v>0.5</v>
          </cell>
          <cell r="O1118">
            <v>0.62629999999999997</v>
          </cell>
          <cell r="P1118">
            <v>0.37630000000000002</v>
          </cell>
          <cell r="Q1118">
            <v>0.26470588235294118</v>
          </cell>
        </row>
        <row r="1119">
          <cell r="B1119" t="str">
            <v>0404_08_ELA</v>
          </cell>
          <cell r="C1119" t="str">
            <v>Anderson 4</v>
          </cell>
          <cell r="D1119" t="str">
            <v>ELA</v>
          </cell>
          <cell r="E1119" t="str">
            <v>0404</v>
          </cell>
          <cell r="F1119" t="str">
            <v>08</v>
          </cell>
          <cell r="G1119">
            <v>27</v>
          </cell>
          <cell r="H1119">
            <v>1</v>
          </cell>
          <cell r="I1119">
            <v>0</v>
          </cell>
          <cell r="J1119">
            <v>2</v>
          </cell>
          <cell r="K1119">
            <v>1</v>
          </cell>
          <cell r="L1119">
            <v>1</v>
          </cell>
          <cell r="M1119">
            <v>7.4099999999999999E-2</v>
          </cell>
          <cell r="N1119">
            <v>1</v>
          </cell>
          <cell r="O1119">
            <v>0.55459999999999998</v>
          </cell>
          <cell r="P1119">
            <v>0.48049999999999998</v>
          </cell>
          <cell r="Q1119">
            <v>0.10714285714285714</v>
          </cell>
        </row>
        <row r="1120">
          <cell r="B1120" t="str">
            <v>0404_HS_ELA</v>
          </cell>
          <cell r="C1120" t="str">
            <v>Anderson 4</v>
          </cell>
          <cell r="D1120" t="str">
            <v>ELA</v>
          </cell>
          <cell r="E1120" t="str">
            <v>0404</v>
          </cell>
          <cell r="F1120" t="str">
            <v>HS</v>
          </cell>
          <cell r="G1120">
            <v>36</v>
          </cell>
          <cell r="H1120">
            <v>0</v>
          </cell>
          <cell r="I1120">
            <v>0</v>
          </cell>
          <cell r="J1120">
            <v>20</v>
          </cell>
          <cell r="K1120">
            <v>0</v>
          </cell>
          <cell r="L1120">
            <v>1</v>
          </cell>
          <cell r="M1120">
            <v>0.55559999999999998</v>
          </cell>
          <cell r="N1120">
            <v>0</v>
          </cell>
          <cell r="O1120">
            <v>0.91600000000000004</v>
          </cell>
          <cell r="P1120">
            <v>0.3604</v>
          </cell>
          <cell r="Q1120">
            <v>0.55555555555555558</v>
          </cell>
        </row>
        <row r="1121">
          <cell r="B1121" t="str">
            <v>0404_04_Math</v>
          </cell>
          <cell r="C1121" t="str">
            <v>Anderson 4</v>
          </cell>
          <cell r="D1121" t="str">
            <v>Math</v>
          </cell>
          <cell r="E1121" t="str">
            <v>0404</v>
          </cell>
          <cell r="F1121" t="str">
            <v>04</v>
          </cell>
          <cell r="G1121">
            <v>32</v>
          </cell>
          <cell r="H1121">
            <v>2</v>
          </cell>
          <cell r="I1121">
            <v>0</v>
          </cell>
          <cell r="J1121">
            <v>6</v>
          </cell>
          <cell r="K1121">
            <v>1</v>
          </cell>
          <cell r="L1121">
            <v>1</v>
          </cell>
          <cell r="M1121">
            <v>0.1875</v>
          </cell>
          <cell r="N1121">
            <v>0.5</v>
          </cell>
          <cell r="O1121">
            <v>0.59799999999999998</v>
          </cell>
          <cell r="P1121">
            <v>0.41049999999999998</v>
          </cell>
          <cell r="Q1121">
            <v>0.20588235294117646</v>
          </cell>
        </row>
        <row r="1122">
          <cell r="B1122" t="str">
            <v>0404_08_Math</v>
          </cell>
          <cell r="C1122" t="str">
            <v>Anderson 4</v>
          </cell>
          <cell r="D1122" t="str">
            <v>Math</v>
          </cell>
          <cell r="E1122" t="str">
            <v>0404</v>
          </cell>
          <cell r="F1122" t="str">
            <v>08</v>
          </cell>
          <cell r="G1122">
            <v>27</v>
          </cell>
          <cell r="H1122">
            <v>1</v>
          </cell>
          <cell r="I1122">
            <v>0</v>
          </cell>
          <cell r="J1122">
            <v>0</v>
          </cell>
          <cell r="K1122">
            <v>1</v>
          </cell>
          <cell r="L1122">
            <v>1</v>
          </cell>
          <cell r="M1122">
            <v>0</v>
          </cell>
          <cell r="N1122">
            <v>1</v>
          </cell>
          <cell r="O1122">
            <v>0.40339999999999998</v>
          </cell>
          <cell r="P1122">
            <v>0.40339999999999998</v>
          </cell>
          <cell r="Q1122">
            <v>3.5714285714285712E-2</v>
          </cell>
        </row>
        <row r="1123">
          <cell r="B1123" t="str">
            <v>0404_HS_Math</v>
          </cell>
          <cell r="C1123" t="str">
            <v>Anderson 4</v>
          </cell>
          <cell r="D1123" t="str">
            <v>Math</v>
          </cell>
          <cell r="E1123" t="str">
            <v>0404</v>
          </cell>
          <cell r="F1123" t="str">
            <v>HS</v>
          </cell>
          <cell r="G1123">
            <v>33</v>
          </cell>
          <cell r="H1123">
            <v>2</v>
          </cell>
          <cell r="I1123">
            <v>0</v>
          </cell>
          <cell r="J1123">
            <v>18</v>
          </cell>
          <cell r="K1123">
            <v>1</v>
          </cell>
          <cell r="L1123">
            <v>1</v>
          </cell>
          <cell r="M1123">
            <v>0.54549999999999998</v>
          </cell>
          <cell r="N1123">
            <v>0.5</v>
          </cell>
          <cell r="O1123">
            <v>0.74709999999999999</v>
          </cell>
          <cell r="P1123">
            <v>0.2016</v>
          </cell>
          <cell r="Q1123">
            <v>0.54285714285714282</v>
          </cell>
        </row>
        <row r="1124">
          <cell r="B1124" t="str">
            <v>0405_04_ELA</v>
          </cell>
          <cell r="C1124" t="str">
            <v>Anderson 5</v>
          </cell>
          <cell r="D1124" t="str">
            <v>ELA</v>
          </cell>
          <cell r="E1124" t="str">
            <v>0405</v>
          </cell>
          <cell r="F1124" t="str">
            <v>04</v>
          </cell>
          <cell r="G1124">
            <v>166</v>
          </cell>
          <cell r="H1124">
            <v>14</v>
          </cell>
          <cell r="I1124">
            <v>6</v>
          </cell>
          <cell r="J1124">
            <v>39</v>
          </cell>
          <cell r="K1124">
            <v>5</v>
          </cell>
          <cell r="L1124">
            <v>0.9677</v>
          </cell>
          <cell r="M1124">
            <v>0.2349</v>
          </cell>
          <cell r="N1124">
            <v>0.35709999999999997</v>
          </cell>
          <cell r="O1124">
            <v>0.51090000000000002</v>
          </cell>
          <cell r="P1124">
            <v>0.27600000000000002</v>
          </cell>
          <cell r="Q1124">
            <v>0.24444444444444444</v>
          </cell>
        </row>
        <row r="1125">
          <cell r="B1125" t="str">
            <v>0405_08_ELA</v>
          </cell>
          <cell r="C1125" t="str">
            <v>Anderson 5</v>
          </cell>
          <cell r="D1125" t="str">
            <v>ELA</v>
          </cell>
          <cell r="E1125" t="str">
            <v>0405</v>
          </cell>
          <cell r="F1125" t="str">
            <v>08</v>
          </cell>
          <cell r="G1125">
            <v>104</v>
          </cell>
          <cell r="H1125">
            <v>11</v>
          </cell>
          <cell r="I1125">
            <v>2</v>
          </cell>
          <cell r="J1125">
            <v>6</v>
          </cell>
          <cell r="K1125">
            <v>2</v>
          </cell>
          <cell r="L1125">
            <v>0.9829</v>
          </cell>
          <cell r="M1125">
            <v>5.7700000000000001E-2</v>
          </cell>
          <cell r="N1125">
            <v>0.18179999999999999</v>
          </cell>
          <cell r="O1125">
            <v>0.5081</v>
          </cell>
          <cell r="P1125">
            <v>0.45040000000000002</v>
          </cell>
          <cell r="Q1125">
            <v>6.9565217391304349E-2</v>
          </cell>
        </row>
        <row r="1126">
          <cell r="B1126" t="str">
            <v>0405_HS_ELA</v>
          </cell>
          <cell r="C1126" t="str">
            <v>Anderson 5</v>
          </cell>
          <cell r="D1126" t="str">
            <v>ELA</v>
          </cell>
          <cell r="E1126" t="str">
            <v>0405</v>
          </cell>
          <cell r="F1126" t="str">
            <v>HS</v>
          </cell>
          <cell r="G1126">
            <v>119</v>
          </cell>
          <cell r="H1126">
            <v>7</v>
          </cell>
          <cell r="I1126">
            <v>3</v>
          </cell>
          <cell r="J1126">
            <v>43</v>
          </cell>
          <cell r="K1126">
            <v>3</v>
          </cell>
          <cell r="L1126">
            <v>0.97670000000000001</v>
          </cell>
          <cell r="M1126">
            <v>0.36130000000000001</v>
          </cell>
          <cell r="N1126">
            <v>0.42859999999999998</v>
          </cell>
          <cell r="O1126">
            <v>0.82050000000000001</v>
          </cell>
          <cell r="P1126">
            <v>0.4592</v>
          </cell>
          <cell r="Q1126">
            <v>0.36507936507936506</v>
          </cell>
        </row>
        <row r="1127">
          <cell r="B1127" t="str">
            <v>0405_04_Math</v>
          </cell>
          <cell r="C1127" t="str">
            <v>Anderson 5</v>
          </cell>
          <cell r="D1127" t="str">
            <v>Math</v>
          </cell>
          <cell r="E1127" t="str">
            <v>0405</v>
          </cell>
          <cell r="F1127" t="str">
            <v>04</v>
          </cell>
          <cell r="G1127">
            <v>166</v>
          </cell>
          <cell r="H1127">
            <v>14</v>
          </cell>
          <cell r="I1127">
            <v>6</v>
          </cell>
          <cell r="J1127">
            <v>35</v>
          </cell>
          <cell r="K1127">
            <v>3</v>
          </cell>
          <cell r="L1127">
            <v>0.9677</v>
          </cell>
          <cell r="M1127">
            <v>0.21079999999999999</v>
          </cell>
          <cell r="N1127">
            <v>0.21429999999999999</v>
          </cell>
          <cell r="O1127">
            <v>0.4703</v>
          </cell>
          <cell r="P1127">
            <v>0.25950000000000001</v>
          </cell>
          <cell r="Q1127">
            <v>0.21111111111111111</v>
          </cell>
        </row>
        <row r="1128">
          <cell r="B1128" t="str">
            <v>0405_08_Math</v>
          </cell>
          <cell r="C1128" t="str">
            <v>Anderson 5</v>
          </cell>
          <cell r="D1128" t="str">
            <v>Math</v>
          </cell>
          <cell r="E1128" t="str">
            <v>0405</v>
          </cell>
          <cell r="F1128" t="str">
            <v>08</v>
          </cell>
          <cell r="G1128">
            <v>104</v>
          </cell>
          <cell r="H1128">
            <v>11</v>
          </cell>
          <cell r="I1128">
            <v>2</v>
          </cell>
          <cell r="J1128">
            <v>4</v>
          </cell>
          <cell r="K1128">
            <v>4</v>
          </cell>
          <cell r="L1128">
            <v>0.9829</v>
          </cell>
          <cell r="M1128">
            <v>3.85E-2</v>
          </cell>
          <cell r="N1128">
            <v>0.36359999999999998</v>
          </cell>
          <cell r="O1128">
            <v>0.39979999999999999</v>
          </cell>
          <cell r="P1128">
            <v>0.36130000000000001</v>
          </cell>
          <cell r="Q1128">
            <v>6.9565217391304349E-2</v>
          </cell>
        </row>
        <row r="1129">
          <cell r="B1129" t="str">
            <v>0405_HS_Math</v>
          </cell>
          <cell r="C1129" t="str">
            <v>Anderson 5</v>
          </cell>
          <cell r="D1129" t="str">
            <v>Math</v>
          </cell>
          <cell r="E1129" t="str">
            <v>0405</v>
          </cell>
          <cell r="F1129" t="str">
            <v>HS</v>
          </cell>
          <cell r="G1129">
            <v>84</v>
          </cell>
          <cell r="H1129">
            <v>7</v>
          </cell>
          <cell r="I1129">
            <v>6</v>
          </cell>
          <cell r="J1129">
            <v>23</v>
          </cell>
          <cell r="K1129">
            <v>1</v>
          </cell>
          <cell r="L1129">
            <v>0.93810000000000004</v>
          </cell>
          <cell r="M1129">
            <v>0.27379999999999999</v>
          </cell>
          <cell r="N1129">
            <v>0.1429</v>
          </cell>
          <cell r="O1129">
            <v>0.55600000000000005</v>
          </cell>
          <cell r="P1129">
            <v>0.28220000000000001</v>
          </cell>
          <cell r="Q1129">
            <v>0.26373626373626374</v>
          </cell>
        </row>
        <row r="1130">
          <cell r="B1130" t="str">
            <v>0501_04_ELA</v>
          </cell>
          <cell r="C1130" t="str">
            <v>Bamberg 1</v>
          </cell>
          <cell r="D1130" t="str">
            <v>ELA</v>
          </cell>
          <cell r="E1130" t="str">
            <v>0501</v>
          </cell>
          <cell r="F1130" t="str">
            <v>04</v>
          </cell>
          <cell r="G1130">
            <v>9</v>
          </cell>
          <cell r="H1130">
            <v>0</v>
          </cell>
          <cell r="I1130">
            <v>0</v>
          </cell>
          <cell r="J1130">
            <v>0</v>
          </cell>
          <cell r="K1130">
            <v>0</v>
          </cell>
          <cell r="L1130">
            <v>1</v>
          </cell>
          <cell r="M1130">
            <v>0</v>
          </cell>
          <cell r="N1130">
            <v>0</v>
          </cell>
          <cell r="O1130">
            <v>0.27960000000000002</v>
          </cell>
          <cell r="P1130">
            <v>0.27960000000000002</v>
          </cell>
          <cell r="Q1130">
            <v>0</v>
          </cell>
        </row>
        <row r="1131">
          <cell r="B1131" t="str">
            <v>0501_08_ELA</v>
          </cell>
          <cell r="C1131" t="str">
            <v>Bamberg 1</v>
          </cell>
          <cell r="D1131" t="str">
            <v>ELA</v>
          </cell>
          <cell r="E1131" t="str">
            <v>0501</v>
          </cell>
          <cell r="F1131" t="str">
            <v>08</v>
          </cell>
          <cell r="G1131">
            <v>8</v>
          </cell>
          <cell r="H1131">
            <v>1</v>
          </cell>
          <cell r="I1131">
            <v>0</v>
          </cell>
          <cell r="J1131">
            <v>0</v>
          </cell>
          <cell r="K1131">
            <v>1</v>
          </cell>
          <cell r="L1131">
            <v>1</v>
          </cell>
          <cell r="M1131">
            <v>0</v>
          </cell>
          <cell r="N1131">
            <v>1</v>
          </cell>
          <cell r="O1131">
            <v>0.29670000000000002</v>
          </cell>
          <cell r="P1131">
            <v>0.29670000000000002</v>
          </cell>
          <cell r="Q1131">
            <v>0.1111111111111111</v>
          </cell>
        </row>
        <row r="1132">
          <cell r="B1132" t="str">
            <v>0501_HS_ELA</v>
          </cell>
          <cell r="C1132" t="str">
            <v>Bamberg 1</v>
          </cell>
          <cell r="D1132" t="str">
            <v>ELA</v>
          </cell>
          <cell r="E1132" t="str">
            <v>0501</v>
          </cell>
          <cell r="F1132" t="str">
            <v>HS</v>
          </cell>
          <cell r="G1132">
            <v>7</v>
          </cell>
          <cell r="H1132">
            <v>1</v>
          </cell>
          <cell r="I1132">
            <v>0</v>
          </cell>
          <cell r="J1132">
            <v>2</v>
          </cell>
          <cell r="K1132">
            <v>0</v>
          </cell>
          <cell r="L1132">
            <v>1</v>
          </cell>
          <cell r="M1132">
            <v>0.28570000000000001</v>
          </cell>
          <cell r="N1132">
            <v>0</v>
          </cell>
          <cell r="O1132">
            <v>0.65480000000000005</v>
          </cell>
          <cell r="P1132">
            <v>0.36899999999999999</v>
          </cell>
          <cell r="Q1132">
            <v>0.25</v>
          </cell>
        </row>
        <row r="1133">
          <cell r="B1133" t="str">
            <v>0501_04_Math</v>
          </cell>
          <cell r="C1133" t="str">
            <v>Bamberg 1</v>
          </cell>
          <cell r="D1133" t="str">
            <v>Math</v>
          </cell>
          <cell r="E1133" t="str">
            <v>0501</v>
          </cell>
          <cell r="F1133" t="str">
            <v>04</v>
          </cell>
          <cell r="G1133">
            <v>9</v>
          </cell>
          <cell r="H1133">
            <v>0</v>
          </cell>
          <cell r="I1133">
            <v>0</v>
          </cell>
          <cell r="J1133">
            <v>0</v>
          </cell>
          <cell r="K1133">
            <v>0</v>
          </cell>
          <cell r="L1133">
            <v>1</v>
          </cell>
          <cell r="M1133">
            <v>0</v>
          </cell>
          <cell r="N1133">
            <v>0</v>
          </cell>
          <cell r="O1133">
            <v>0.2903</v>
          </cell>
          <cell r="P1133">
            <v>0.2903</v>
          </cell>
          <cell r="Q1133">
            <v>0</v>
          </cell>
        </row>
        <row r="1134">
          <cell r="B1134" t="str">
            <v>0501_08_Math</v>
          </cell>
          <cell r="C1134" t="str">
            <v>Bamberg 1</v>
          </cell>
          <cell r="D1134" t="str">
            <v>Math</v>
          </cell>
          <cell r="E1134" t="str">
            <v>0501</v>
          </cell>
          <cell r="F1134" t="str">
            <v>08</v>
          </cell>
          <cell r="G1134">
            <v>8</v>
          </cell>
          <cell r="H1134">
            <v>1</v>
          </cell>
          <cell r="I1134">
            <v>0</v>
          </cell>
          <cell r="J1134">
            <v>1</v>
          </cell>
          <cell r="K1134">
            <v>1</v>
          </cell>
          <cell r="L1134">
            <v>1</v>
          </cell>
          <cell r="M1134">
            <v>0.125</v>
          </cell>
          <cell r="N1134">
            <v>1</v>
          </cell>
          <cell r="O1134">
            <v>0.3407</v>
          </cell>
          <cell r="P1134">
            <v>0.2157</v>
          </cell>
          <cell r="Q1134">
            <v>0.22222222222222221</v>
          </cell>
        </row>
        <row r="1135">
          <cell r="B1135" t="str">
            <v>0501_HS_Math</v>
          </cell>
          <cell r="C1135" t="str">
            <v>Bamberg 1</v>
          </cell>
          <cell r="D1135" t="str">
            <v>Math</v>
          </cell>
          <cell r="E1135" t="str">
            <v>0501</v>
          </cell>
          <cell r="F1135" t="str">
            <v>HS</v>
          </cell>
          <cell r="G1135">
            <v>7</v>
          </cell>
          <cell r="H1135">
            <v>1</v>
          </cell>
          <cell r="I1135">
            <v>0</v>
          </cell>
          <cell r="J1135">
            <v>2</v>
          </cell>
          <cell r="K1135">
            <v>0</v>
          </cell>
          <cell r="L1135">
            <v>1</v>
          </cell>
          <cell r="M1135">
            <v>0.28570000000000001</v>
          </cell>
          <cell r="N1135">
            <v>0</v>
          </cell>
          <cell r="O1135">
            <v>0.62690000000000001</v>
          </cell>
          <cell r="P1135">
            <v>0.3412</v>
          </cell>
          <cell r="Q1135">
            <v>0.25</v>
          </cell>
        </row>
        <row r="1136">
          <cell r="B1136" t="str">
            <v>0502_04_ELA</v>
          </cell>
          <cell r="C1136" t="str">
            <v>Bamberg 2</v>
          </cell>
          <cell r="D1136" t="str">
            <v>ELA</v>
          </cell>
          <cell r="E1136" t="str">
            <v>0502</v>
          </cell>
          <cell r="F1136" t="str">
            <v>04</v>
          </cell>
          <cell r="G1136">
            <v>8</v>
          </cell>
          <cell r="H1136">
            <v>1</v>
          </cell>
          <cell r="I1136">
            <v>0</v>
          </cell>
          <cell r="J1136">
            <v>0</v>
          </cell>
          <cell r="K1136">
            <v>0</v>
          </cell>
          <cell r="L1136">
            <v>1</v>
          </cell>
          <cell r="M1136">
            <v>0</v>
          </cell>
          <cell r="N1136">
            <v>0</v>
          </cell>
          <cell r="O1136">
            <v>0.122</v>
          </cell>
          <cell r="P1136">
            <v>0.122</v>
          </cell>
          <cell r="Q1136">
            <v>0</v>
          </cell>
        </row>
        <row r="1137">
          <cell r="B1137" t="str">
            <v>0502_08_ELA</v>
          </cell>
          <cell r="C1137" t="str">
            <v>Bamberg 2</v>
          </cell>
          <cell r="D1137" t="str">
            <v>ELA</v>
          </cell>
          <cell r="E1137" t="str">
            <v>0502</v>
          </cell>
          <cell r="F1137" t="str">
            <v>08</v>
          </cell>
          <cell r="G1137">
            <v>9</v>
          </cell>
          <cell r="H1137">
            <v>2</v>
          </cell>
          <cell r="I1137">
            <v>0</v>
          </cell>
          <cell r="J1137">
            <v>1</v>
          </cell>
          <cell r="K1137">
            <v>0</v>
          </cell>
          <cell r="L1137">
            <v>1</v>
          </cell>
          <cell r="M1137">
            <v>0.1111</v>
          </cell>
          <cell r="N1137">
            <v>0</v>
          </cell>
          <cell r="O1137">
            <v>0.25</v>
          </cell>
          <cell r="P1137">
            <v>0.1389</v>
          </cell>
          <cell r="Q1137">
            <v>9.0909090909090912E-2</v>
          </cell>
        </row>
        <row r="1138">
          <cell r="B1138" t="str">
            <v>0502_HS_ELA</v>
          </cell>
          <cell r="C1138" t="str">
            <v>Bamberg 2</v>
          </cell>
          <cell r="D1138" t="str">
            <v>ELA</v>
          </cell>
          <cell r="E1138" t="str">
            <v>0502</v>
          </cell>
          <cell r="F1138" t="str">
            <v>HS</v>
          </cell>
          <cell r="G1138">
            <v>5</v>
          </cell>
          <cell r="H1138">
            <v>0</v>
          </cell>
          <cell r="I1138">
            <v>0</v>
          </cell>
          <cell r="J1138">
            <v>1</v>
          </cell>
          <cell r="K1138">
            <v>0</v>
          </cell>
          <cell r="L1138">
            <v>1</v>
          </cell>
          <cell r="M1138">
            <v>0.2</v>
          </cell>
          <cell r="N1138">
            <v>0</v>
          </cell>
          <cell r="O1138">
            <v>0.85370000000000001</v>
          </cell>
          <cell r="P1138">
            <v>0.65369999999999995</v>
          </cell>
          <cell r="Q1138">
            <v>0.2</v>
          </cell>
        </row>
        <row r="1139">
          <cell r="B1139" t="str">
            <v>0502_04_Math</v>
          </cell>
          <cell r="C1139" t="str">
            <v>Bamberg 2</v>
          </cell>
          <cell r="D1139" t="str">
            <v>Math</v>
          </cell>
          <cell r="E1139" t="str">
            <v>0502</v>
          </cell>
          <cell r="F1139" t="str">
            <v>04</v>
          </cell>
          <cell r="G1139">
            <v>8</v>
          </cell>
          <cell r="H1139">
            <v>1</v>
          </cell>
          <cell r="I1139">
            <v>0</v>
          </cell>
          <cell r="J1139">
            <v>0</v>
          </cell>
          <cell r="K1139">
            <v>0</v>
          </cell>
          <cell r="L1139">
            <v>1</v>
          </cell>
          <cell r="M1139">
            <v>0</v>
          </cell>
          <cell r="N1139">
            <v>0</v>
          </cell>
          <cell r="O1139">
            <v>0.24390000000000001</v>
          </cell>
          <cell r="P1139">
            <v>0.24390000000000001</v>
          </cell>
          <cell r="Q1139">
            <v>0</v>
          </cell>
        </row>
        <row r="1140">
          <cell r="B1140" t="str">
            <v>0502_08_Math</v>
          </cell>
          <cell r="C1140" t="str">
            <v>Bamberg 2</v>
          </cell>
          <cell r="D1140" t="str">
            <v>Math</v>
          </cell>
          <cell r="E1140" t="str">
            <v>0502</v>
          </cell>
          <cell r="F1140" t="str">
            <v>08</v>
          </cell>
          <cell r="G1140">
            <v>9</v>
          </cell>
          <cell r="H1140">
            <v>2</v>
          </cell>
          <cell r="I1140">
            <v>0</v>
          </cell>
          <cell r="J1140">
            <v>0</v>
          </cell>
          <cell r="K1140">
            <v>1</v>
          </cell>
          <cell r="L1140">
            <v>1</v>
          </cell>
          <cell r="M1140">
            <v>0</v>
          </cell>
          <cell r="N1140">
            <v>0.5</v>
          </cell>
          <cell r="O1140">
            <v>0</v>
          </cell>
          <cell r="P1140">
            <v>0</v>
          </cell>
          <cell r="Q1140">
            <v>9.0909090909090912E-2</v>
          </cell>
        </row>
        <row r="1141">
          <cell r="B1141" t="str">
            <v>0502_HS_Math</v>
          </cell>
          <cell r="C1141" t="str">
            <v>Bamberg 2</v>
          </cell>
          <cell r="D1141" t="str">
            <v>Math</v>
          </cell>
          <cell r="E1141" t="str">
            <v>0502</v>
          </cell>
          <cell r="F1141" t="str">
            <v>HS</v>
          </cell>
          <cell r="G1141">
            <v>11</v>
          </cell>
          <cell r="H1141">
            <v>0</v>
          </cell>
          <cell r="I1141">
            <v>1</v>
          </cell>
          <cell r="J1141">
            <v>4</v>
          </cell>
          <cell r="K1141">
            <v>0</v>
          </cell>
          <cell r="L1141">
            <v>0.91669999999999996</v>
          </cell>
          <cell r="M1141">
            <v>0.36359999999999998</v>
          </cell>
          <cell r="N1141">
            <v>0</v>
          </cell>
          <cell r="O1141">
            <v>0.69089999999999996</v>
          </cell>
          <cell r="P1141">
            <v>0.32729999999999998</v>
          </cell>
          <cell r="Q1141">
            <v>0.36363636363636365</v>
          </cell>
        </row>
        <row r="1142">
          <cell r="B1142" t="str">
            <v>0619_04_ELA</v>
          </cell>
          <cell r="C1142" t="str">
            <v>Barnwell 19</v>
          </cell>
          <cell r="D1142" t="str">
            <v>ELA</v>
          </cell>
          <cell r="E1142" t="str">
            <v>0619</v>
          </cell>
          <cell r="F1142" t="str">
            <v>04</v>
          </cell>
          <cell r="G1142">
            <v>6</v>
          </cell>
          <cell r="H1142">
            <v>0</v>
          </cell>
          <cell r="I1142">
            <v>0</v>
          </cell>
          <cell r="J1142">
            <v>1</v>
          </cell>
          <cell r="K1142">
            <v>0</v>
          </cell>
          <cell r="L1142">
            <v>1</v>
          </cell>
          <cell r="M1142">
            <v>0.16669999999999999</v>
          </cell>
          <cell r="N1142">
            <v>0</v>
          </cell>
          <cell r="O1142">
            <v>0.2162</v>
          </cell>
          <cell r="P1142">
            <v>4.9500000000000002E-2</v>
          </cell>
          <cell r="Q1142">
            <v>0.16666666666666666</v>
          </cell>
        </row>
        <row r="1143">
          <cell r="B1143" t="str">
            <v>0619_08_ELA</v>
          </cell>
          <cell r="C1143" t="str">
            <v>Barnwell 19</v>
          </cell>
          <cell r="D1143" t="str">
            <v>ELA</v>
          </cell>
          <cell r="E1143" t="str">
            <v>0619</v>
          </cell>
          <cell r="F1143" t="str">
            <v>08</v>
          </cell>
          <cell r="G1143">
            <v>11</v>
          </cell>
          <cell r="H1143">
            <v>0</v>
          </cell>
          <cell r="I1143">
            <v>0</v>
          </cell>
          <cell r="J1143">
            <v>0</v>
          </cell>
          <cell r="K1143">
            <v>0</v>
          </cell>
          <cell r="L1143">
            <v>1</v>
          </cell>
          <cell r="M1143">
            <v>0</v>
          </cell>
          <cell r="N1143">
            <v>0</v>
          </cell>
          <cell r="O1143">
            <v>0.12820000000000001</v>
          </cell>
          <cell r="P1143">
            <v>0.12820000000000001</v>
          </cell>
          <cell r="Q1143">
            <v>0</v>
          </cell>
        </row>
        <row r="1144">
          <cell r="B1144" t="str">
            <v>0619_HS_ELA</v>
          </cell>
          <cell r="C1144" t="str">
            <v>Barnwell 19</v>
          </cell>
          <cell r="D1144" t="str">
            <v>ELA</v>
          </cell>
          <cell r="E1144" t="str">
            <v>0619</v>
          </cell>
          <cell r="F1144" t="str">
            <v>HS</v>
          </cell>
          <cell r="G1144">
            <v>5</v>
          </cell>
          <cell r="H1144">
            <v>0</v>
          </cell>
          <cell r="I1144">
            <v>1</v>
          </cell>
          <cell r="J1144">
            <v>0</v>
          </cell>
          <cell r="K1144">
            <v>0</v>
          </cell>
          <cell r="L1144">
            <v>0.83330000000000004</v>
          </cell>
          <cell r="M1144">
            <v>0</v>
          </cell>
          <cell r="N1144">
            <v>0</v>
          </cell>
          <cell r="O1144">
            <v>0.7</v>
          </cell>
          <cell r="P1144">
            <v>0.7</v>
          </cell>
          <cell r="Q1144">
            <v>0</v>
          </cell>
        </row>
        <row r="1145">
          <cell r="B1145" t="str">
            <v>0619_04_Math</v>
          </cell>
          <cell r="C1145" t="str">
            <v>Barnwell 19</v>
          </cell>
          <cell r="D1145" t="str">
            <v>Math</v>
          </cell>
          <cell r="E1145" t="str">
            <v>0619</v>
          </cell>
          <cell r="F1145" t="str">
            <v>04</v>
          </cell>
          <cell r="G1145">
            <v>6</v>
          </cell>
          <cell r="H1145">
            <v>0</v>
          </cell>
          <cell r="I1145">
            <v>0</v>
          </cell>
          <cell r="J1145">
            <v>0</v>
          </cell>
          <cell r="K1145">
            <v>0</v>
          </cell>
          <cell r="L1145">
            <v>1</v>
          </cell>
          <cell r="M1145">
            <v>0</v>
          </cell>
          <cell r="N1145">
            <v>0</v>
          </cell>
          <cell r="O1145">
            <v>8.3299999999999999E-2</v>
          </cell>
          <cell r="P1145">
            <v>8.3299999999999999E-2</v>
          </cell>
          <cell r="Q1145">
            <v>0</v>
          </cell>
        </row>
        <row r="1146">
          <cell r="B1146" t="str">
            <v>0619_08_Math</v>
          </cell>
          <cell r="C1146" t="str">
            <v>Barnwell 19</v>
          </cell>
          <cell r="D1146" t="str">
            <v>Math</v>
          </cell>
          <cell r="E1146" t="str">
            <v>0619</v>
          </cell>
          <cell r="F1146" t="str">
            <v>08</v>
          </cell>
          <cell r="G1146">
            <v>11</v>
          </cell>
          <cell r="H1146">
            <v>0</v>
          </cell>
          <cell r="I1146">
            <v>0</v>
          </cell>
          <cell r="J1146">
            <v>1</v>
          </cell>
          <cell r="K1146">
            <v>0</v>
          </cell>
          <cell r="L1146">
            <v>1</v>
          </cell>
          <cell r="M1146">
            <v>9.0899999999999995E-2</v>
          </cell>
          <cell r="N1146">
            <v>0</v>
          </cell>
          <cell r="O1146">
            <v>7.6899999999999996E-2</v>
          </cell>
          <cell r="P1146">
            <v>-1.4E-2</v>
          </cell>
          <cell r="Q1146">
            <v>9.0909090909090912E-2</v>
          </cell>
        </row>
        <row r="1147">
          <cell r="B1147" t="str">
            <v>0619_HS_Math</v>
          </cell>
          <cell r="C1147" t="str">
            <v>Barnwell 19</v>
          </cell>
          <cell r="D1147" t="str">
            <v>Math</v>
          </cell>
          <cell r="E1147" t="str">
            <v>0619</v>
          </cell>
          <cell r="F1147" t="str">
            <v>HS</v>
          </cell>
          <cell r="G1147">
            <v>10</v>
          </cell>
          <cell r="H1147">
            <v>0</v>
          </cell>
          <cell r="I1147">
            <v>0</v>
          </cell>
          <cell r="J1147">
            <v>1</v>
          </cell>
          <cell r="K1147">
            <v>0</v>
          </cell>
          <cell r="L1147">
            <v>1</v>
          </cell>
          <cell r="M1147">
            <v>0.1</v>
          </cell>
          <cell r="N1147">
            <v>0</v>
          </cell>
          <cell r="O1147">
            <v>0.74419999999999997</v>
          </cell>
          <cell r="P1147">
            <v>0.64419999999999999</v>
          </cell>
          <cell r="Q1147">
            <v>0.1</v>
          </cell>
        </row>
        <row r="1148">
          <cell r="B1148" t="str">
            <v>0629_04_ELA</v>
          </cell>
          <cell r="C1148" t="str">
            <v>Barnwell 29</v>
          </cell>
          <cell r="D1148" t="str">
            <v>ELA</v>
          </cell>
          <cell r="E1148" t="str">
            <v>0629</v>
          </cell>
          <cell r="F1148" t="str">
            <v>04</v>
          </cell>
          <cell r="G1148">
            <v>4</v>
          </cell>
          <cell r="H1148">
            <v>0</v>
          </cell>
          <cell r="I1148">
            <v>0</v>
          </cell>
          <cell r="J1148">
            <v>0</v>
          </cell>
          <cell r="K1148">
            <v>0</v>
          </cell>
          <cell r="L1148">
            <v>1</v>
          </cell>
          <cell r="M1148">
            <v>0</v>
          </cell>
          <cell r="N1148">
            <v>0</v>
          </cell>
          <cell r="O1148">
            <v>0.39129999999999998</v>
          </cell>
          <cell r="P1148">
            <v>0.39129999999999998</v>
          </cell>
          <cell r="Q1148">
            <v>0</v>
          </cell>
        </row>
        <row r="1149">
          <cell r="B1149" t="str">
            <v>0629_08_ELA</v>
          </cell>
          <cell r="C1149" t="str">
            <v>Barnwell 29</v>
          </cell>
          <cell r="D1149" t="str">
            <v>ELA</v>
          </cell>
          <cell r="E1149" t="str">
            <v>0629</v>
          </cell>
          <cell r="F1149" t="str">
            <v>08</v>
          </cell>
          <cell r="G1149">
            <v>10</v>
          </cell>
          <cell r="H1149">
            <v>0</v>
          </cell>
          <cell r="I1149">
            <v>0</v>
          </cell>
          <cell r="J1149">
            <v>1</v>
          </cell>
          <cell r="K1149">
            <v>0</v>
          </cell>
          <cell r="L1149">
            <v>1</v>
          </cell>
          <cell r="M1149">
            <v>0.1</v>
          </cell>
          <cell r="N1149">
            <v>0</v>
          </cell>
          <cell r="O1149">
            <v>0.30769999999999997</v>
          </cell>
          <cell r="P1149">
            <v>0.2077</v>
          </cell>
          <cell r="Q1149">
            <v>0.1</v>
          </cell>
        </row>
        <row r="1150">
          <cell r="B1150" t="str">
            <v>0629_HS_ELA</v>
          </cell>
          <cell r="C1150" t="str">
            <v>Barnwell 29</v>
          </cell>
          <cell r="D1150" t="str">
            <v>ELA</v>
          </cell>
          <cell r="E1150" t="str">
            <v>0629</v>
          </cell>
          <cell r="F1150" t="str">
            <v>HS</v>
          </cell>
          <cell r="G1150">
            <v>4</v>
          </cell>
          <cell r="H1150">
            <v>0</v>
          </cell>
          <cell r="I1150">
            <v>0</v>
          </cell>
          <cell r="J1150">
            <v>1</v>
          </cell>
          <cell r="K1150">
            <v>0</v>
          </cell>
          <cell r="L1150">
            <v>1</v>
          </cell>
          <cell r="M1150">
            <v>0.25</v>
          </cell>
          <cell r="N1150">
            <v>0</v>
          </cell>
          <cell r="O1150">
            <v>0.82350000000000001</v>
          </cell>
          <cell r="P1150">
            <v>0.57350000000000001</v>
          </cell>
          <cell r="Q1150">
            <v>0.25</v>
          </cell>
        </row>
        <row r="1151">
          <cell r="B1151" t="str">
            <v>0629_04_Math</v>
          </cell>
          <cell r="C1151" t="str">
            <v>Barnwell 29</v>
          </cell>
          <cell r="D1151" t="str">
            <v>Math</v>
          </cell>
          <cell r="E1151" t="str">
            <v>0629</v>
          </cell>
          <cell r="F1151" t="str">
            <v>04</v>
          </cell>
          <cell r="G1151">
            <v>4</v>
          </cell>
          <cell r="H1151">
            <v>0</v>
          </cell>
          <cell r="I1151">
            <v>0</v>
          </cell>
          <cell r="J1151">
            <v>1</v>
          </cell>
          <cell r="K1151">
            <v>0</v>
          </cell>
          <cell r="L1151">
            <v>1</v>
          </cell>
          <cell r="M1151">
            <v>0.25</v>
          </cell>
          <cell r="N1151">
            <v>0</v>
          </cell>
          <cell r="O1151">
            <v>0.43480000000000002</v>
          </cell>
          <cell r="P1151">
            <v>0.18479999999999999</v>
          </cell>
          <cell r="Q1151">
            <v>0.25</v>
          </cell>
        </row>
        <row r="1152">
          <cell r="B1152" t="str">
            <v>0629_08_Math</v>
          </cell>
          <cell r="C1152" t="str">
            <v>Barnwell 29</v>
          </cell>
          <cell r="D1152" t="str">
            <v>Math</v>
          </cell>
          <cell r="E1152" t="str">
            <v>0629</v>
          </cell>
          <cell r="F1152" t="str">
            <v>08</v>
          </cell>
          <cell r="G1152">
            <v>10</v>
          </cell>
          <cell r="H1152">
            <v>0</v>
          </cell>
          <cell r="I1152">
            <v>0</v>
          </cell>
          <cell r="J1152">
            <v>0</v>
          </cell>
          <cell r="K1152">
            <v>0</v>
          </cell>
          <cell r="L1152">
            <v>1</v>
          </cell>
          <cell r="M1152">
            <v>0</v>
          </cell>
          <cell r="N1152">
            <v>0</v>
          </cell>
          <cell r="O1152">
            <v>0.1346</v>
          </cell>
          <cell r="P1152">
            <v>0.1346</v>
          </cell>
          <cell r="Q1152">
            <v>0</v>
          </cell>
        </row>
        <row r="1153">
          <cell r="B1153" t="str">
            <v>0629_HS_Math</v>
          </cell>
          <cell r="C1153" t="str">
            <v>Barnwell 29</v>
          </cell>
          <cell r="D1153" t="str">
            <v>Math</v>
          </cell>
          <cell r="E1153" t="str">
            <v>0629</v>
          </cell>
          <cell r="F1153" t="str">
            <v>HS</v>
          </cell>
          <cell r="G1153">
            <v>8</v>
          </cell>
          <cell r="H1153">
            <v>1</v>
          </cell>
          <cell r="I1153">
            <v>0</v>
          </cell>
          <cell r="J1153">
            <v>2</v>
          </cell>
          <cell r="K1153">
            <v>1</v>
          </cell>
          <cell r="L1153">
            <v>1</v>
          </cell>
          <cell r="M1153">
            <v>0.25</v>
          </cell>
          <cell r="N1153">
            <v>1</v>
          </cell>
          <cell r="O1153">
            <v>0.1346</v>
          </cell>
          <cell r="P1153">
            <v>-0.1154</v>
          </cell>
          <cell r="Q1153">
            <v>0.33333333333333331</v>
          </cell>
        </row>
        <row r="1154">
          <cell r="B1154" t="str">
            <v>0645_04_ELA</v>
          </cell>
          <cell r="C1154" t="str">
            <v>Barnwell 45</v>
          </cell>
          <cell r="D1154" t="str">
            <v>ELA</v>
          </cell>
          <cell r="E1154" t="str">
            <v>0645</v>
          </cell>
          <cell r="F1154" t="str">
            <v>04</v>
          </cell>
          <cell r="G1154">
            <v>36</v>
          </cell>
          <cell r="H1154">
            <v>1</v>
          </cell>
          <cell r="I1154">
            <v>0</v>
          </cell>
          <cell r="J1154">
            <v>5</v>
          </cell>
          <cell r="K1154">
            <v>0</v>
          </cell>
          <cell r="L1154">
            <v>1</v>
          </cell>
          <cell r="M1154">
            <v>0.1389</v>
          </cell>
          <cell r="N1154">
            <v>0</v>
          </cell>
          <cell r="O1154">
            <v>0.33150000000000002</v>
          </cell>
          <cell r="P1154">
            <v>0.19259999999999999</v>
          </cell>
          <cell r="Q1154">
            <v>0.13513513513513514</v>
          </cell>
        </row>
        <row r="1155">
          <cell r="B1155" t="str">
            <v>0645_08_ELA</v>
          </cell>
          <cell r="C1155" t="str">
            <v>Barnwell 45</v>
          </cell>
          <cell r="D1155" t="str">
            <v>ELA</v>
          </cell>
          <cell r="E1155" t="str">
            <v>0645</v>
          </cell>
          <cell r="F1155" t="str">
            <v>08</v>
          </cell>
          <cell r="G1155">
            <v>20</v>
          </cell>
          <cell r="H1155">
            <v>6</v>
          </cell>
          <cell r="I1155">
            <v>8</v>
          </cell>
          <cell r="J1155">
            <v>3</v>
          </cell>
          <cell r="K1155">
            <v>3</v>
          </cell>
          <cell r="L1155">
            <v>0.76470000000000005</v>
          </cell>
          <cell r="M1155">
            <v>0.15</v>
          </cell>
          <cell r="N1155">
            <v>0.5</v>
          </cell>
          <cell r="O1155">
            <v>0.4</v>
          </cell>
          <cell r="P1155">
            <v>0.25</v>
          </cell>
          <cell r="Q1155">
            <v>0.23076923076923078</v>
          </cell>
        </row>
        <row r="1156">
          <cell r="B1156" t="str">
            <v>0645_HS_ELA</v>
          </cell>
          <cell r="C1156" t="str">
            <v>Barnwell 45</v>
          </cell>
          <cell r="D1156" t="str">
            <v>ELA</v>
          </cell>
          <cell r="E1156" t="str">
            <v>0645</v>
          </cell>
          <cell r="F1156" t="str">
            <v>HS</v>
          </cell>
          <cell r="G1156">
            <v>15</v>
          </cell>
          <cell r="H1156">
            <v>3</v>
          </cell>
          <cell r="I1156">
            <v>0</v>
          </cell>
          <cell r="J1156">
            <v>2</v>
          </cell>
          <cell r="K1156">
            <v>1</v>
          </cell>
          <cell r="L1156">
            <v>1</v>
          </cell>
          <cell r="M1156">
            <v>0.1333</v>
          </cell>
          <cell r="N1156">
            <v>0.33329999999999999</v>
          </cell>
          <cell r="O1156">
            <v>0.76549999999999996</v>
          </cell>
          <cell r="P1156">
            <v>0.63219999999999998</v>
          </cell>
          <cell r="Q1156">
            <v>0.16666666666666666</v>
          </cell>
        </row>
        <row r="1157">
          <cell r="B1157" t="str">
            <v>0645_04_Math</v>
          </cell>
          <cell r="C1157" t="str">
            <v>Barnwell 45</v>
          </cell>
          <cell r="D1157" t="str">
            <v>Math</v>
          </cell>
          <cell r="E1157" t="str">
            <v>0645</v>
          </cell>
          <cell r="F1157" t="str">
            <v>04</v>
          </cell>
          <cell r="G1157">
            <v>36</v>
          </cell>
          <cell r="H1157">
            <v>1</v>
          </cell>
          <cell r="I1157">
            <v>0</v>
          </cell>
          <cell r="J1157">
            <v>7</v>
          </cell>
          <cell r="K1157">
            <v>0</v>
          </cell>
          <cell r="L1157">
            <v>1</v>
          </cell>
          <cell r="M1157">
            <v>0.19439999999999999</v>
          </cell>
          <cell r="N1157">
            <v>0</v>
          </cell>
          <cell r="O1157">
            <v>0.34810000000000002</v>
          </cell>
          <cell r="P1157">
            <v>0.15359999999999999</v>
          </cell>
          <cell r="Q1157">
            <v>0.1891891891891892</v>
          </cell>
        </row>
        <row r="1158">
          <cell r="B1158" t="str">
            <v>0645_08_Math</v>
          </cell>
          <cell r="C1158" t="str">
            <v>Barnwell 45</v>
          </cell>
          <cell r="D1158" t="str">
            <v>Math</v>
          </cell>
          <cell r="E1158" t="str">
            <v>0645</v>
          </cell>
          <cell r="F1158" t="str">
            <v>08</v>
          </cell>
          <cell r="G1158">
            <v>20</v>
          </cell>
          <cell r="H1158">
            <v>3</v>
          </cell>
          <cell r="I1158">
            <v>11</v>
          </cell>
          <cell r="J1158">
            <v>0</v>
          </cell>
          <cell r="K1158">
            <v>2</v>
          </cell>
          <cell r="L1158">
            <v>0.67649999999999999</v>
          </cell>
          <cell r="M1158">
            <v>0</v>
          </cell>
          <cell r="N1158">
            <v>0.66669999999999996</v>
          </cell>
          <cell r="O1158">
            <v>0.18179999999999999</v>
          </cell>
          <cell r="P1158">
            <v>0.18179999999999999</v>
          </cell>
          <cell r="Q1158">
            <v>8.6956521739130432E-2</v>
          </cell>
        </row>
        <row r="1159">
          <cell r="B1159" t="str">
            <v>0645_HS_Math</v>
          </cell>
          <cell r="C1159" t="str">
            <v>Barnwell 45</v>
          </cell>
          <cell r="D1159" t="str">
            <v>Math</v>
          </cell>
          <cell r="E1159" t="str">
            <v>0645</v>
          </cell>
          <cell r="F1159" t="str">
            <v>HS</v>
          </cell>
          <cell r="G1159">
            <v>27</v>
          </cell>
          <cell r="H1159">
            <v>0</v>
          </cell>
          <cell r="I1159">
            <v>0</v>
          </cell>
          <cell r="J1159">
            <v>6</v>
          </cell>
          <cell r="K1159">
            <v>0</v>
          </cell>
          <cell r="L1159">
            <v>1</v>
          </cell>
          <cell r="M1159">
            <v>0.22220000000000001</v>
          </cell>
          <cell r="N1159">
            <v>0</v>
          </cell>
          <cell r="O1159">
            <v>0.53149999999999997</v>
          </cell>
          <cell r="P1159">
            <v>0.30919999999999997</v>
          </cell>
          <cell r="Q1159">
            <v>0.22222222222222221</v>
          </cell>
        </row>
        <row r="1160">
          <cell r="B1160" t="str">
            <v>0701_04_ELA</v>
          </cell>
          <cell r="C1160" t="str">
            <v>Beaufort</v>
          </cell>
          <cell r="D1160" t="str">
            <v>ELA</v>
          </cell>
          <cell r="E1160" t="str">
            <v>0701</v>
          </cell>
          <cell r="F1160" t="str">
            <v>04</v>
          </cell>
          <cell r="G1160">
            <v>199</v>
          </cell>
          <cell r="H1160">
            <v>20</v>
          </cell>
          <cell r="I1160">
            <v>7</v>
          </cell>
          <cell r="J1160">
            <v>37</v>
          </cell>
          <cell r="K1160">
            <v>9</v>
          </cell>
          <cell r="L1160">
            <v>0.96899999999999997</v>
          </cell>
          <cell r="M1160">
            <v>0.18590000000000001</v>
          </cell>
          <cell r="N1160">
            <v>0.45</v>
          </cell>
          <cell r="O1160">
            <v>0.52769999999999995</v>
          </cell>
          <cell r="P1160">
            <v>0.34179999999999999</v>
          </cell>
          <cell r="Q1160">
            <v>0.21004566210045661</v>
          </cell>
        </row>
        <row r="1161">
          <cell r="B1161" t="str">
            <v>0701_08_ELA</v>
          </cell>
          <cell r="C1161" t="str">
            <v>Beaufort</v>
          </cell>
          <cell r="D1161" t="str">
            <v>ELA</v>
          </cell>
          <cell r="E1161" t="str">
            <v>0701</v>
          </cell>
          <cell r="F1161" t="str">
            <v>08</v>
          </cell>
          <cell r="G1161">
            <v>178</v>
          </cell>
          <cell r="H1161">
            <v>17</v>
          </cell>
          <cell r="I1161">
            <v>1</v>
          </cell>
          <cell r="J1161">
            <v>15</v>
          </cell>
          <cell r="K1161">
            <v>6</v>
          </cell>
          <cell r="L1161">
            <v>0.99490000000000001</v>
          </cell>
          <cell r="M1161">
            <v>8.43E-2</v>
          </cell>
          <cell r="N1161">
            <v>0.35289999999999999</v>
          </cell>
          <cell r="O1161">
            <v>0.47449999999999998</v>
          </cell>
          <cell r="P1161">
            <v>0.39019999999999999</v>
          </cell>
          <cell r="Q1161">
            <v>0.1076923076923077</v>
          </cell>
        </row>
        <row r="1162">
          <cell r="B1162" t="str">
            <v>0701_HS_ELA</v>
          </cell>
          <cell r="C1162" t="str">
            <v>Beaufort</v>
          </cell>
          <cell r="D1162" t="str">
            <v>ELA</v>
          </cell>
          <cell r="E1162" t="str">
            <v>0701</v>
          </cell>
          <cell r="F1162" t="str">
            <v>HS</v>
          </cell>
          <cell r="G1162">
            <v>123</v>
          </cell>
          <cell r="H1162">
            <v>25</v>
          </cell>
          <cell r="I1162">
            <v>1</v>
          </cell>
          <cell r="J1162">
            <v>48</v>
          </cell>
          <cell r="K1162">
            <v>12</v>
          </cell>
          <cell r="L1162">
            <v>0.99329999999999996</v>
          </cell>
          <cell r="M1162">
            <v>0.39019999999999999</v>
          </cell>
          <cell r="N1162">
            <v>0.48</v>
          </cell>
          <cell r="O1162">
            <v>0.84009999999999996</v>
          </cell>
          <cell r="P1162">
            <v>0.44990000000000002</v>
          </cell>
          <cell r="Q1162">
            <v>0.40540540540540543</v>
          </cell>
        </row>
        <row r="1163">
          <cell r="B1163" t="str">
            <v>0701_04_Math</v>
          </cell>
          <cell r="C1163" t="str">
            <v>Beaufort</v>
          </cell>
          <cell r="D1163" t="str">
            <v>Math</v>
          </cell>
          <cell r="E1163" t="str">
            <v>0701</v>
          </cell>
          <cell r="F1163" t="str">
            <v>04</v>
          </cell>
          <cell r="G1163">
            <v>199</v>
          </cell>
          <cell r="H1163">
            <v>22</v>
          </cell>
          <cell r="I1163">
            <v>5</v>
          </cell>
          <cell r="J1163">
            <v>41</v>
          </cell>
          <cell r="K1163">
            <v>13</v>
          </cell>
          <cell r="L1163">
            <v>0.97789999999999999</v>
          </cell>
          <cell r="M1163">
            <v>0.20599999999999999</v>
          </cell>
          <cell r="N1163">
            <v>0.59089999999999998</v>
          </cell>
          <cell r="O1163">
            <v>0.44829999999999998</v>
          </cell>
          <cell r="P1163">
            <v>0.24229999999999999</v>
          </cell>
          <cell r="Q1163">
            <v>0.24434389140271492</v>
          </cell>
        </row>
        <row r="1164">
          <cell r="B1164" t="str">
            <v>0701_08_Math</v>
          </cell>
          <cell r="C1164" t="str">
            <v>Beaufort</v>
          </cell>
          <cell r="D1164" t="str">
            <v>Math</v>
          </cell>
          <cell r="E1164" t="str">
            <v>0701</v>
          </cell>
          <cell r="F1164" t="str">
            <v>08</v>
          </cell>
          <cell r="G1164">
            <v>177</v>
          </cell>
          <cell r="H1164">
            <v>18</v>
          </cell>
          <cell r="I1164">
            <v>1</v>
          </cell>
          <cell r="J1164">
            <v>10</v>
          </cell>
          <cell r="K1164">
            <v>7</v>
          </cell>
          <cell r="L1164">
            <v>0.99490000000000001</v>
          </cell>
          <cell r="M1164">
            <v>5.6500000000000002E-2</v>
          </cell>
          <cell r="N1164">
            <v>0.38890000000000002</v>
          </cell>
          <cell r="O1164">
            <v>0.30259999999999998</v>
          </cell>
          <cell r="P1164">
            <v>0.24610000000000001</v>
          </cell>
          <cell r="Q1164">
            <v>8.7179487179487175E-2</v>
          </cell>
        </row>
        <row r="1165">
          <cell r="B1165" t="str">
            <v>0701_HS_Math</v>
          </cell>
          <cell r="C1165" t="str">
            <v>Beaufort</v>
          </cell>
          <cell r="D1165" t="str">
            <v>Math</v>
          </cell>
          <cell r="E1165" t="str">
            <v>0701</v>
          </cell>
          <cell r="F1165" t="str">
            <v>HS</v>
          </cell>
          <cell r="G1165">
            <v>108</v>
          </cell>
          <cell r="H1165">
            <v>13</v>
          </cell>
          <cell r="I1165">
            <v>8</v>
          </cell>
          <cell r="J1165">
            <v>34</v>
          </cell>
          <cell r="K1165">
            <v>7</v>
          </cell>
          <cell r="L1165">
            <v>0.93799999999999994</v>
          </cell>
          <cell r="M1165">
            <v>0.31480000000000002</v>
          </cell>
          <cell r="N1165">
            <v>0.53849999999999998</v>
          </cell>
          <cell r="O1165">
            <v>0.65800000000000003</v>
          </cell>
          <cell r="P1165">
            <v>0.34320000000000001</v>
          </cell>
          <cell r="Q1165">
            <v>0.33884297520661155</v>
          </cell>
        </row>
        <row r="1166">
          <cell r="B1166" t="str">
            <v>0801_04_ELA</v>
          </cell>
          <cell r="C1166" t="str">
            <v>Berkeley</v>
          </cell>
          <cell r="D1166" t="str">
            <v>ELA</v>
          </cell>
          <cell r="E1166" t="str">
            <v>0801</v>
          </cell>
          <cell r="F1166" t="str">
            <v>04</v>
          </cell>
          <cell r="G1166">
            <v>413</v>
          </cell>
          <cell r="H1166">
            <v>34</v>
          </cell>
          <cell r="I1166">
            <v>1</v>
          </cell>
          <cell r="J1166">
            <v>63</v>
          </cell>
          <cell r="K1166">
            <v>11</v>
          </cell>
          <cell r="L1166">
            <v>0.99780000000000002</v>
          </cell>
          <cell r="M1166">
            <v>0.1525</v>
          </cell>
          <cell r="N1166">
            <v>0.32350000000000001</v>
          </cell>
          <cell r="O1166">
            <v>0.47349999999999998</v>
          </cell>
          <cell r="P1166">
            <v>0.32090000000000002</v>
          </cell>
          <cell r="Q1166">
            <v>0.16554809843400448</v>
          </cell>
        </row>
        <row r="1167">
          <cell r="B1167" t="str">
            <v>0801_08_ELA</v>
          </cell>
          <cell r="C1167" t="str">
            <v>Berkeley</v>
          </cell>
          <cell r="D1167" t="str">
            <v>ELA</v>
          </cell>
          <cell r="E1167" t="str">
            <v>0801</v>
          </cell>
          <cell r="F1167" t="str">
            <v>08</v>
          </cell>
          <cell r="G1167">
            <v>326</v>
          </cell>
          <cell r="H1167">
            <v>35</v>
          </cell>
          <cell r="I1167">
            <v>14</v>
          </cell>
          <cell r="J1167">
            <v>31</v>
          </cell>
          <cell r="K1167">
            <v>17</v>
          </cell>
          <cell r="L1167">
            <v>0.9627</v>
          </cell>
          <cell r="M1167">
            <v>9.5100000000000004E-2</v>
          </cell>
          <cell r="N1167">
            <v>0.48570000000000002</v>
          </cell>
          <cell r="O1167">
            <v>0.42630000000000001</v>
          </cell>
          <cell r="P1167">
            <v>0.33119999999999999</v>
          </cell>
          <cell r="Q1167">
            <v>0.1329639889196676</v>
          </cell>
        </row>
        <row r="1168">
          <cell r="B1168" t="str">
            <v>0801_HS_ELA</v>
          </cell>
          <cell r="C1168" t="str">
            <v>Berkeley</v>
          </cell>
          <cell r="D1168" t="str">
            <v>ELA</v>
          </cell>
          <cell r="E1168" t="str">
            <v>0801</v>
          </cell>
          <cell r="F1168" t="str">
            <v>HS</v>
          </cell>
          <cell r="G1168">
            <v>304</v>
          </cell>
          <cell r="H1168">
            <v>51</v>
          </cell>
          <cell r="I1168">
            <v>19</v>
          </cell>
          <cell r="J1168">
            <v>141</v>
          </cell>
          <cell r="K1168">
            <v>21</v>
          </cell>
          <cell r="L1168">
            <v>0.94920000000000004</v>
          </cell>
          <cell r="M1168">
            <v>0.46379999999999999</v>
          </cell>
          <cell r="N1168">
            <v>0.4118</v>
          </cell>
          <cell r="O1168">
            <v>0.83499999999999996</v>
          </cell>
          <cell r="P1168">
            <v>0.37109999999999999</v>
          </cell>
          <cell r="Q1168">
            <v>0.45633802816901409</v>
          </cell>
        </row>
        <row r="1169">
          <cell r="B1169" t="str">
            <v>0801_04_Math</v>
          </cell>
          <cell r="C1169" t="str">
            <v>Berkeley</v>
          </cell>
          <cell r="D1169" t="str">
            <v>Math</v>
          </cell>
          <cell r="E1169" t="str">
            <v>0801</v>
          </cell>
          <cell r="F1169" t="str">
            <v>04</v>
          </cell>
          <cell r="G1169">
            <v>413</v>
          </cell>
          <cell r="H1169">
            <v>35</v>
          </cell>
          <cell r="I1169">
            <v>1</v>
          </cell>
          <cell r="J1169">
            <v>53</v>
          </cell>
          <cell r="K1169">
            <v>8</v>
          </cell>
          <cell r="L1169">
            <v>0.99780000000000002</v>
          </cell>
          <cell r="M1169">
            <v>0.1283</v>
          </cell>
          <cell r="N1169">
            <v>0.2286</v>
          </cell>
          <cell r="O1169">
            <v>0.35930000000000001</v>
          </cell>
          <cell r="P1169">
            <v>0.23100000000000001</v>
          </cell>
          <cell r="Q1169">
            <v>0.13616071428571427</v>
          </cell>
        </row>
        <row r="1170">
          <cell r="B1170" t="str">
            <v>0801_08_Math</v>
          </cell>
          <cell r="C1170" t="str">
            <v>Berkeley</v>
          </cell>
          <cell r="D1170" t="str">
            <v>Math</v>
          </cell>
          <cell r="E1170" t="str">
            <v>0801</v>
          </cell>
          <cell r="F1170" t="str">
            <v>08</v>
          </cell>
          <cell r="G1170">
            <v>329</v>
          </cell>
          <cell r="H1170">
            <v>33</v>
          </cell>
          <cell r="I1170">
            <v>13</v>
          </cell>
          <cell r="J1170">
            <v>12</v>
          </cell>
          <cell r="K1170">
            <v>14</v>
          </cell>
          <cell r="L1170">
            <v>0.96530000000000005</v>
          </cell>
          <cell r="M1170">
            <v>3.6499999999999998E-2</v>
          </cell>
          <cell r="N1170">
            <v>0.42420000000000002</v>
          </cell>
          <cell r="O1170">
            <v>0.2092</v>
          </cell>
          <cell r="P1170">
            <v>0.17269999999999999</v>
          </cell>
          <cell r="Q1170">
            <v>7.18232044198895E-2</v>
          </cell>
        </row>
        <row r="1171">
          <cell r="B1171" t="str">
            <v>0801_HS_Math</v>
          </cell>
          <cell r="C1171" t="str">
            <v>Berkeley</v>
          </cell>
          <cell r="D1171" t="str">
            <v>Math</v>
          </cell>
          <cell r="E1171" t="str">
            <v>0801</v>
          </cell>
          <cell r="F1171" t="str">
            <v>HS</v>
          </cell>
          <cell r="G1171">
            <v>323</v>
          </cell>
          <cell r="H1171">
            <v>44</v>
          </cell>
          <cell r="I1171">
            <v>36</v>
          </cell>
          <cell r="J1171">
            <v>82</v>
          </cell>
          <cell r="K1171">
            <v>24</v>
          </cell>
          <cell r="L1171">
            <v>0.91069999999999995</v>
          </cell>
          <cell r="M1171">
            <v>0.25390000000000001</v>
          </cell>
          <cell r="N1171">
            <v>0.54549999999999998</v>
          </cell>
          <cell r="O1171">
            <v>0.46850000000000003</v>
          </cell>
          <cell r="P1171">
            <v>0.21460000000000001</v>
          </cell>
          <cell r="Q1171">
            <v>0.28882833787465939</v>
          </cell>
        </row>
        <row r="1172">
          <cell r="B1172" t="str">
            <v>0901_04_ELA</v>
          </cell>
          <cell r="C1172" t="str">
            <v>Calhoun</v>
          </cell>
          <cell r="D1172" t="str">
            <v>ELA</v>
          </cell>
          <cell r="E1172" t="str">
            <v>0901</v>
          </cell>
          <cell r="F1172" t="str">
            <v>04</v>
          </cell>
          <cell r="G1172">
            <v>24</v>
          </cell>
          <cell r="H1172">
            <v>0</v>
          </cell>
          <cell r="I1172">
            <v>0</v>
          </cell>
          <cell r="J1172">
            <v>2</v>
          </cell>
          <cell r="K1172">
            <v>0</v>
          </cell>
          <cell r="L1172">
            <v>1</v>
          </cell>
          <cell r="M1172">
            <v>8.3299999999999999E-2</v>
          </cell>
          <cell r="N1172">
            <v>0</v>
          </cell>
          <cell r="O1172">
            <v>0.30249999999999999</v>
          </cell>
          <cell r="P1172">
            <v>0.21920000000000001</v>
          </cell>
          <cell r="Q1172">
            <v>8.3333333333333329E-2</v>
          </cell>
        </row>
        <row r="1173">
          <cell r="B1173" t="str">
            <v>0901_08_ELA</v>
          </cell>
          <cell r="C1173" t="str">
            <v>Calhoun</v>
          </cell>
          <cell r="D1173" t="str">
            <v>ELA</v>
          </cell>
          <cell r="E1173" t="str">
            <v>0901</v>
          </cell>
          <cell r="F1173" t="str">
            <v>08</v>
          </cell>
          <cell r="G1173">
            <v>18</v>
          </cell>
          <cell r="H1173">
            <v>4</v>
          </cell>
          <cell r="I1173">
            <v>0</v>
          </cell>
          <cell r="J1173">
            <v>0</v>
          </cell>
          <cell r="K1173">
            <v>1</v>
          </cell>
          <cell r="L1173">
            <v>1</v>
          </cell>
          <cell r="M1173">
            <v>0</v>
          </cell>
          <cell r="N1173">
            <v>0.25</v>
          </cell>
          <cell r="O1173">
            <v>0.39679999999999999</v>
          </cell>
          <cell r="P1173">
            <v>0.39679999999999999</v>
          </cell>
          <cell r="Q1173">
            <v>4.5454545454545456E-2</v>
          </cell>
        </row>
        <row r="1174">
          <cell r="B1174" t="str">
            <v>0901_HS_ELA</v>
          </cell>
          <cell r="C1174" t="str">
            <v>Calhoun</v>
          </cell>
          <cell r="D1174" t="str">
            <v>ELA</v>
          </cell>
          <cell r="E1174" t="str">
            <v>0901</v>
          </cell>
          <cell r="F1174" t="str">
            <v>HS</v>
          </cell>
          <cell r="G1174">
            <v>14</v>
          </cell>
          <cell r="H1174">
            <v>1</v>
          </cell>
          <cell r="I1174">
            <v>0</v>
          </cell>
          <cell r="J1174">
            <v>6</v>
          </cell>
          <cell r="K1174">
            <v>0</v>
          </cell>
          <cell r="L1174">
            <v>1</v>
          </cell>
          <cell r="M1174">
            <v>0.42859999999999998</v>
          </cell>
          <cell r="N1174">
            <v>0</v>
          </cell>
          <cell r="O1174">
            <v>0.78049999999999997</v>
          </cell>
          <cell r="P1174">
            <v>0.35189999999999999</v>
          </cell>
          <cell r="Q1174">
            <v>0.4</v>
          </cell>
        </row>
        <row r="1175">
          <cell r="B1175" t="str">
            <v>0901_04_Math</v>
          </cell>
          <cell r="C1175" t="str">
            <v>Calhoun</v>
          </cell>
          <cell r="D1175" t="str">
            <v>Math</v>
          </cell>
          <cell r="E1175" t="str">
            <v>0901</v>
          </cell>
          <cell r="F1175" t="str">
            <v>04</v>
          </cell>
          <cell r="G1175">
            <v>24</v>
          </cell>
          <cell r="H1175">
            <v>0</v>
          </cell>
          <cell r="I1175">
            <v>0</v>
          </cell>
          <cell r="J1175">
            <v>1</v>
          </cell>
          <cell r="K1175">
            <v>0</v>
          </cell>
          <cell r="L1175">
            <v>1</v>
          </cell>
          <cell r="M1175">
            <v>4.1700000000000001E-2</v>
          </cell>
          <cell r="N1175">
            <v>0</v>
          </cell>
          <cell r="O1175">
            <v>0.10920000000000001</v>
          </cell>
          <cell r="P1175">
            <v>6.7599999999999993E-2</v>
          </cell>
          <cell r="Q1175">
            <v>4.1666666666666664E-2</v>
          </cell>
        </row>
        <row r="1176">
          <cell r="B1176" t="str">
            <v>0901_08_Math</v>
          </cell>
          <cell r="C1176" t="str">
            <v>Calhoun</v>
          </cell>
          <cell r="D1176" t="str">
            <v>Math</v>
          </cell>
          <cell r="E1176" t="str">
            <v>0901</v>
          </cell>
          <cell r="F1176" t="str">
            <v>08</v>
          </cell>
          <cell r="G1176">
            <v>18</v>
          </cell>
          <cell r="H1176">
            <v>4</v>
          </cell>
          <cell r="I1176">
            <v>0</v>
          </cell>
          <cell r="J1176">
            <v>0</v>
          </cell>
          <cell r="K1176">
            <v>2</v>
          </cell>
          <cell r="L1176">
            <v>1</v>
          </cell>
          <cell r="M1176">
            <v>0</v>
          </cell>
          <cell r="N1176">
            <v>0.5</v>
          </cell>
          <cell r="O1176">
            <v>0.23810000000000001</v>
          </cell>
          <cell r="P1176">
            <v>0.23810000000000001</v>
          </cell>
          <cell r="Q1176">
            <v>9.0909090909090912E-2</v>
          </cell>
        </row>
        <row r="1177">
          <cell r="B1177" t="str">
            <v>0901_HS_Math</v>
          </cell>
          <cell r="C1177" t="str">
            <v>Calhoun</v>
          </cell>
          <cell r="D1177" t="str">
            <v>Math</v>
          </cell>
          <cell r="E1177" t="str">
            <v>0901</v>
          </cell>
          <cell r="F1177" t="str">
            <v>HS</v>
          </cell>
          <cell r="G1177">
            <v>15</v>
          </cell>
          <cell r="H1177">
            <v>1</v>
          </cell>
          <cell r="I1177">
            <v>1</v>
          </cell>
          <cell r="J1177">
            <v>3</v>
          </cell>
          <cell r="K1177">
            <v>0</v>
          </cell>
          <cell r="L1177">
            <v>0.94120000000000004</v>
          </cell>
          <cell r="M1177">
            <v>0.2</v>
          </cell>
          <cell r="N1177">
            <v>0</v>
          </cell>
          <cell r="O1177">
            <v>0.58760000000000001</v>
          </cell>
          <cell r="P1177">
            <v>0.3876</v>
          </cell>
          <cell r="Q1177">
            <v>0.1875</v>
          </cell>
        </row>
        <row r="1178">
          <cell r="B1178" t="str">
            <v>1001_04_ELA</v>
          </cell>
          <cell r="C1178" t="str">
            <v>Charleston</v>
          </cell>
          <cell r="D1178" t="str">
            <v>ELA</v>
          </cell>
          <cell r="E1178" t="str">
            <v>1001</v>
          </cell>
          <cell r="F1178" t="str">
            <v>04</v>
          </cell>
          <cell r="G1178">
            <v>402</v>
          </cell>
          <cell r="H1178">
            <v>21</v>
          </cell>
          <cell r="I1178">
            <v>7</v>
          </cell>
          <cell r="J1178">
            <v>60</v>
          </cell>
          <cell r="K1178">
            <v>7</v>
          </cell>
          <cell r="L1178">
            <v>0.98370000000000002</v>
          </cell>
          <cell r="M1178">
            <v>0.14929999999999999</v>
          </cell>
          <cell r="N1178">
            <v>0.33329999999999999</v>
          </cell>
          <cell r="O1178">
            <v>0.55979999999999996</v>
          </cell>
          <cell r="P1178">
            <v>0.41049999999999998</v>
          </cell>
          <cell r="Q1178">
            <v>0.15839243498817968</v>
          </cell>
        </row>
        <row r="1179">
          <cell r="B1179" t="str">
            <v>1001_08_ELA</v>
          </cell>
          <cell r="C1179" t="str">
            <v>Charleston</v>
          </cell>
          <cell r="D1179" t="str">
            <v>ELA</v>
          </cell>
          <cell r="E1179" t="str">
            <v>1001</v>
          </cell>
          <cell r="F1179" t="str">
            <v>08</v>
          </cell>
          <cell r="G1179">
            <v>367</v>
          </cell>
          <cell r="H1179">
            <v>25</v>
          </cell>
          <cell r="I1179">
            <v>19</v>
          </cell>
          <cell r="J1179">
            <v>31</v>
          </cell>
          <cell r="K1179">
            <v>4</v>
          </cell>
          <cell r="L1179">
            <v>0.95379999999999998</v>
          </cell>
          <cell r="M1179">
            <v>8.4500000000000006E-2</v>
          </cell>
          <cell r="N1179">
            <v>0.16</v>
          </cell>
          <cell r="O1179">
            <v>0.5363</v>
          </cell>
          <cell r="P1179">
            <v>0.45179999999999998</v>
          </cell>
          <cell r="Q1179">
            <v>8.9285714285714288E-2</v>
          </cell>
        </row>
        <row r="1180">
          <cell r="B1180" t="str">
            <v>1001_HS_ELA</v>
          </cell>
          <cell r="C1180" t="str">
            <v>Charleston</v>
          </cell>
          <cell r="D1180" t="str">
            <v>ELA</v>
          </cell>
          <cell r="E1180" t="str">
            <v>1001</v>
          </cell>
          <cell r="F1180" t="str">
            <v>HS</v>
          </cell>
          <cell r="G1180">
            <v>327</v>
          </cell>
          <cell r="H1180">
            <v>28</v>
          </cell>
          <cell r="I1180">
            <v>20</v>
          </cell>
          <cell r="J1180">
            <v>130</v>
          </cell>
          <cell r="K1180">
            <v>4</v>
          </cell>
          <cell r="L1180">
            <v>0.94669999999999999</v>
          </cell>
          <cell r="M1180">
            <v>0.39760000000000001</v>
          </cell>
          <cell r="N1180">
            <v>0.1429</v>
          </cell>
          <cell r="O1180">
            <v>0.85809999999999997</v>
          </cell>
          <cell r="P1180">
            <v>0.46060000000000001</v>
          </cell>
          <cell r="Q1180">
            <v>0.37746478873239436</v>
          </cell>
        </row>
        <row r="1181">
          <cell r="B1181" t="str">
            <v>1001_04_Math</v>
          </cell>
          <cell r="C1181" t="str">
            <v>Charleston</v>
          </cell>
          <cell r="D1181" t="str">
            <v>Math</v>
          </cell>
          <cell r="E1181" t="str">
            <v>1001</v>
          </cell>
          <cell r="F1181" t="str">
            <v>04</v>
          </cell>
          <cell r="G1181">
            <v>402</v>
          </cell>
          <cell r="H1181">
            <v>21</v>
          </cell>
          <cell r="I1181">
            <v>7</v>
          </cell>
          <cell r="J1181">
            <v>63</v>
          </cell>
          <cell r="K1181">
            <v>6</v>
          </cell>
          <cell r="L1181">
            <v>0.98370000000000002</v>
          </cell>
          <cell r="M1181">
            <v>0.15670000000000001</v>
          </cell>
          <cell r="N1181">
            <v>0.28570000000000001</v>
          </cell>
          <cell r="O1181">
            <v>0.54079999999999995</v>
          </cell>
          <cell r="P1181">
            <v>0.3841</v>
          </cell>
          <cell r="Q1181">
            <v>0.16312056737588654</v>
          </cell>
        </row>
        <row r="1182">
          <cell r="B1182" t="str">
            <v>1001_08_Math</v>
          </cell>
          <cell r="C1182" t="str">
            <v>Charleston</v>
          </cell>
          <cell r="D1182" t="str">
            <v>Math</v>
          </cell>
          <cell r="E1182" t="str">
            <v>1001</v>
          </cell>
          <cell r="F1182" t="str">
            <v>08</v>
          </cell>
          <cell r="G1182">
            <v>367</v>
          </cell>
          <cell r="H1182">
            <v>25</v>
          </cell>
          <cell r="I1182">
            <v>19</v>
          </cell>
          <cell r="J1182">
            <v>17</v>
          </cell>
          <cell r="K1182">
            <v>7</v>
          </cell>
          <cell r="L1182">
            <v>0.95379999999999998</v>
          </cell>
          <cell r="M1182">
            <v>4.6300000000000001E-2</v>
          </cell>
          <cell r="N1182">
            <v>0.28000000000000003</v>
          </cell>
          <cell r="O1182">
            <v>0.40910000000000002</v>
          </cell>
          <cell r="P1182">
            <v>0.36280000000000001</v>
          </cell>
          <cell r="Q1182">
            <v>6.1224489795918366E-2</v>
          </cell>
        </row>
        <row r="1183">
          <cell r="B1183" t="str">
            <v>1001_HS_Math</v>
          </cell>
          <cell r="C1183" t="str">
            <v>Charleston</v>
          </cell>
          <cell r="D1183" t="str">
            <v>Math</v>
          </cell>
          <cell r="E1183" t="str">
            <v>1001</v>
          </cell>
          <cell r="F1183" t="str">
            <v>HS</v>
          </cell>
          <cell r="G1183">
            <v>372</v>
          </cell>
          <cell r="H1183">
            <v>29</v>
          </cell>
          <cell r="I1183">
            <v>39</v>
          </cell>
          <cell r="J1183">
            <v>126</v>
          </cell>
          <cell r="K1183">
            <v>12</v>
          </cell>
          <cell r="L1183">
            <v>0.91139999999999999</v>
          </cell>
          <cell r="M1183">
            <v>0.3387</v>
          </cell>
          <cell r="N1183">
            <v>0.4138</v>
          </cell>
          <cell r="O1183">
            <v>0.68940000000000001</v>
          </cell>
          <cell r="P1183">
            <v>0.35070000000000001</v>
          </cell>
          <cell r="Q1183">
            <v>0.34413965087281795</v>
          </cell>
        </row>
        <row r="1184">
          <cell r="B1184" t="str">
            <v>4801_04_ELA</v>
          </cell>
          <cell r="C1184" t="str">
            <v>Charter Erskine</v>
          </cell>
          <cell r="D1184" t="str">
            <v>ELA</v>
          </cell>
          <cell r="E1184" t="str">
            <v>4801</v>
          </cell>
          <cell r="F1184" t="str">
            <v>04</v>
          </cell>
          <cell r="G1184">
            <v>214</v>
          </cell>
          <cell r="H1184">
            <v>8</v>
          </cell>
          <cell r="I1184">
            <v>8</v>
          </cell>
          <cell r="J1184">
            <v>34</v>
          </cell>
          <cell r="K1184">
            <v>4</v>
          </cell>
          <cell r="L1184">
            <v>0.96519999999999995</v>
          </cell>
          <cell r="M1184">
            <v>0.15890000000000001</v>
          </cell>
          <cell r="N1184">
            <v>0.5</v>
          </cell>
          <cell r="O1184">
            <v>0.43809999999999999</v>
          </cell>
          <cell r="P1184">
            <v>0.2792</v>
          </cell>
          <cell r="Q1184">
            <v>0.17117117117117117</v>
          </cell>
        </row>
        <row r="1185">
          <cell r="B1185" t="str">
            <v>4801_08_ELA</v>
          </cell>
          <cell r="C1185" t="str">
            <v>Charter Erskine</v>
          </cell>
          <cell r="D1185" t="str">
            <v>ELA</v>
          </cell>
          <cell r="E1185" t="str">
            <v>4801</v>
          </cell>
          <cell r="F1185" t="str">
            <v>08</v>
          </cell>
          <cell r="G1185">
            <v>261</v>
          </cell>
          <cell r="H1185">
            <v>5</v>
          </cell>
          <cell r="I1185">
            <v>19</v>
          </cell>
          <cell r="J1185">
            <v>34</v>
          </cell>
          <cell r="K1185">
            <v>1</v>
          </cell>
          <cell r="L1185">
            <v>0.93330000000000002</v>
          </cell>
          <cell r="M1185">
            <v>0.1303</v>
          </cell>
          <cell r="N1185">
            <v>0.2</v>
          </cell>
          <cell r="O1185">
            <v>0.50839999999999996</v>
          </cell>
          <cell r="P1185">
            <v>0.37809999999999999</v>
          </cell>
          <cell r="Q1185">
            <v>0.13157894736842105</v>
          </cell>
        </row>
        <row r="1186">
          <cell r="B1186" t="str">
            <v>4801_HS_ELA</v>
          </cell>
          <cell r="C1186" t="str">
            <v>Charter Erskine</v>
          </cell>
          <cell r="D1186" t="str">
            <v>ELA</v>
          </cell>
          <cell r="E1186" t="str">
            <v>4801</v>
          </cell>
          <cell r="F1186" t="str">
            <v>HS</v>
          </cell>
          <cell r="G1186">
            <v>257</v>
          </cell>
          <cell r="H1186">
            <v>6</v>
          </cell>
          <cell r="I1186">
            <v>11</v>
          </cell>
          <cell r="J1186">
            <v>164</v>
          </cell>
          <cell r="K1186">
            <v>2</v>
          </cell>
          <cell r="L1186">
            <v>0.95989999999999998</v>
          </cell>
          <cell r="M1186">
            <v>0.6381</v>
          </cell>
          <cell r="N1186">
            <v>0.33329999999999999</v>
          </cell>
          <cell r="O1186">
            <v>0.90449999999999997</v>
          </cell>
          <cell r="P1186">
            <v>0.26629999999999998</v>
          </cell>
          <cell r="Q1186">
            <v>0.63117870722433456</v>
          </cell>
        </row>
        <row r="1187">
          <cell r="B1187" t="str">
            <v>4801_04_Math</v>
          </cell>
          <cell r="C1187" t="str">
            <v>Charter Erskine</v>
          </cell>
          <cell r="D1187" t="str">
            <v>Math</v>
          </cell>
          <cell r="E1187" t="str">
            <v>4801</v>
          </cell>
          <cell r="F1187" t="str">
            <v>04</v>
          </cell>
          <cell r="G1187">
            <v>214</v>
          </cell>
          <cell r="H1187">
            <v>8</v>
          </cell>
          <cell r="I1187">
            <v>8</v>
          </cell>
          <cell r="J1187">
            <v>20</v>
          </cell>
          <cell r="K1187">
            <v>3</v>
          </cell>
          <cell r="L1187">
            <v>0.96519999999999995</v>
          </cell>
          <cell r="M1187">
            <v>9.35E-2</v>
          </cell>
          <cell r="N1187">
            <v>0.375</v>
          </cell>
          <cell r="O1187">
            <v>0.28610000000000002</v>
          </cell>
          <cell r="P1187">
            <v>0.19259999999999999</v>
          </cell>
          <cell r="Q1187">
            <v>0.1036036036036036</v>
          </cell>
        </row>
        <row r="1188">
          <cell r="B1188" t="str">
            <v>4801_08_Math</v>
          </cell>
          <cell r="C1188" t="str">
            <v>Charter Erskine</v>
          </cell>
          <cell r="D1188" t="str">
            <v>Math</v>
          </cell>
          <cell r="E1188" t="str">
            <v>4801</v>
          </cell>
          <cell r="F1188" t="str">
            <v>08</v>
          </cell>
          <cell r="G1188">
            <v>263</v>
          </cell>
          <cell r="H1188">
            <v>5</v>
          </cell>
          <cell r="I1188">
            <v>17</v>
          </cell>
          <cell r="J1188">
            <v>12</v>
          </cell>
          <cell r="K1188">
            <v>3</v>
          </cell>
          <cell r="L1188">
            <v>0.94040000000000001</v>
          </cell>
          <cell r="M1188">
            <v>4.5600000000000002E-2</v>
          </cell>
          <cell r="N1188">
            <v>0.6</v>
          </cell>
          <cell r="O1188">
            <v>0.21759999999999999</v>
          </cell>
          <cell r="P1188">
            <v>0.17199999999999999</v>
          </cell>
          <cell r="Q1188">
            <v>5.5970149253731345E-2</v>
          </cell>
        </row>
        <row r="1189">
          <cell r="B1189" t="str">
            <v>4801_HS_Math</v>
          </cell>
          <cell r="C1189" t="str">
            <v>Charter Erskine</v>
          </cell>
          <cell r="D1189" t="str">
            <v>Math</v>
          </cell>
          <cell r="E1189" t="str">
            <v>4801</v>
          </cell>
          <cell r="F1189" t="str">
            <v>HS</v>
          </cell>
          <cell r="G1189">
            <v>222</v>
          </cell>
          <cell r="H1189">
            <v>12</v>
          </cell>
          <cell r="I1189">
            <v>15</v>
          </cell>
          <cell r="J1189">
            <v>71</v>
          </cell>
          <cell r="K1189">
            <v>8</v>
          </cell>
          <cell r="L1189">
            <v>0.93979999999999997</v>
          </cell>
          <cell r="M1189">
            <v>0.31979999999999997</v>
          </cell>
          <cell r="N1189">
            <v>0.66669999999999996</v>
          </cell>
          <cell r="O1189">
            <v>0.59250000000000003</v>
          </cell>
          <cell r="P1189">
            <v>0.27260000000000001</v>
          </cell>
          <cell r="Q1189">
            <v>0.33760683760683763</v>
          </cell>
        </row>
        <row r="1190">
          <cell r="B1190" t="str">
            <v>1101_04_ELA</v>
          </cell>
          <cell r="C1190" t="str">
            <v>Cherokee</v>
          </cell>
          <cell r="D1190" t="str">
            <v>ELA</v>
          </cell>
          <cell r="E1190" t="str">
            <v>1101</v>
          </cell>
          <cell r="F1190" t="str">
            <v>04</v>
          </cell>
          <cell r="G1190">
            <v>85</v>
          </cell>
          <cell r="H1190">
            <v>5</v>
          </cell>
          <cell r="I1190">
            <v>1</v>
          </cell>
          <cell r="J1190">
            <v>15</v>
          </cell>
          <cell r="K1190">
            <v>3</v>
          </cell>
          <cell r="L1190">
            <v>0.98899999999999999</v>
          </cell>
          <cell r="M1190">
            <v>0.17649999999999999</v>
          </cell>
          <cell r="N1190">
            <v>0.6</v>
          </cell>
          <cell r="O1190">
            <v>0.3725</v>
          </cell>
          <cell r="P1190">
            <v>0.19600000000000001</v>
          </cell>
          <cell r="Q1190">
            <v>0.2</v>
          </cell>
        </row>
        <row r="1191">
          <cell r="B1191" t="str">
            <v>1101_08_ELA</v>
          </cell>
          <cell r="C1191" t="str">
            <v>Cherokee</v>
          </cell>
          <cell r="D1191" t="str">
            <v>ELA</v>
          </cell>
          <cell r="E1191" t="str">
            <v>1101</v>
          </cell>
          <cell r="F1191" t="str">
            <v>08</v>
          </cell>
          <cell r="G1191">
            <v>72</v>
          </cell>
          <cell r="H1191">
            <v>10</v>
          </cell>
          <cell r="I1191">
            <v>1</v>
          </cell>
          <cell r="J1191">
            <v>1</v>
          </cell>
          <cell r="K1191">
            <v>3</v>
          </cell>
          <cell r="L1191">
            <v>0.98799999999999999</v>
          </cell>
          <cell r="M1191">
            <v>1.3899999999999999E-2</v>
          </cell>
          <cell r="N1191">
            <v>0.3</v>
          </cell>
          <cell r="O1191">
            <v>0.36170000000000002</v>
          </cell>
          <cell r="P1191">
            <v>0.3478</v>
          </cell>
          <cell r="Q1191">
            <v>4.878048780487805E-2</v>
          </cell>
        </row>
        <row r="1192">
          <cell r="B1192" t="str">
            <v>1101_HS_ELA</v>
          </cell>
          <cell r="C1192" t="str">
            <v>Cherokee</v>
          </cell>
          <cell r="D1192" t="str">
            <v>ELA</v>
          </cell>
          <cell r="E1192" t="str">
            <v>1101</v>
          </cell>
          <cell r="F1192" t="str">
            <v>HS</v>
          </cell>
          <cell r="G1192">
            <v>68</v>
          </cell>
          <cell r="H1192">
            <v>3</v>
          </cell>
          <cell r="I1192">
            <v>2</v>
          </cell>
          <cell r="J1192">
            <v>18</v>
          </cell>
          <cell r="K1192">
            <v>0</v>
          </cell>
          <cell r="L1192">
            <v>0.97260000000000002</v>
          </cell>
          <cell r="M1192">
            <v>0.26469999999999999</v>
          </cell>
          <cell r="N1192">
            <v>0</v>
          </cell>
          <cell r="O1192">
            <v>0.71870000000000001</v>
          </cell>
          <cell r="P1192">
            <v>0.45400000000000001</v>
          </cell>
          <cell r="Q1192">
            <v>0.25352112676056338</v>
          </cell>
        </row>
        <row r="1193">
          <cell r="B1193" t="str">
            <v>1101_04_Math</v>
          </cell>
          <cell r="C1193" t="str">
            <v>Cherokee</v>
          </cell>
          <cell r="D1193" t="str">
            <v>Math</v>
          </cell>
          <cell r="E1193" t="str">
            <v>1101</v>
          </cell>
          <cell r="F1193" t="str">
            <v>04</v>
          </cell>
          <cell r="G1193">
            <v>86</v>
          </cell>
          <cell r="H1193">
            <v>5</v>
          </cell>
          <cell r="I1193">
            <v>0</v>
          </cell>
          <cell r="J1193">
            <v>7</v>
          </cell>
          <cell r="K1193">
            <v>3</v>
          </cell>
          <cell r="L1193">
            <v>1</v>
          </cell>
          <cell r="M1193">
            <v>8.14E-2</v>
          </cell>
          <cell r="N1193">
            <v>0.6</v>
          </cell>
          <cell r="O1193">
            <v>0.2656</v>
          </cell>
          <cell r="P1193">
            <v>0.1842</v>
          </cell>
          <cell r="Q1193">
            <v>0.10989010989010989</v>
          </cell>
        </row>
        <row r="1194">
          <cell r="B1194" t="str">
            <v>1101_08_Math</v>
          </cell>
          <cell r="C1194" t="str">
            <v>Cherokee</v>
          </cell>
          <cell r="D1194" t="str">
            <v>Math</v>
          </cell>
          <cell r="E1194" t="str">
            <v>1101</v>
          </cell>
          <cell r="F1194" t="str">
            <v>08</v>
          </cell>
          <cell r="G1194">
            <v>72</v>
          </cell>
          <cell r="H1194">
            <v>10</v>
          </cell>
          <cell r="I1194">
            <v>1</v>
          </cell>
          <cell r="J1194">
            <v>2</v>
          </cell>
          <cell r="K1194">
            <v>1</v>
          </cell>
          <cell r="L1194">
            <v>0.98799999999999999</v>
          </cell>
          <cell r="M1194">
            <v>2.7799999999999998E-2</v>
          </cell>
          <cell r="N1194">
            <v>0.1</v>
          </cell>
          <cell r="O1194">
            <v>0.18010000000000001</v>
          </cell>
          <cell r="P1194">
            <v>0.15229999999999999</v>
          </cell>
          <cell r="Q1194">
            <v>3.6585365853658534E-2</v>
          </cell>
        </row>
        <row r="1195">
          <cell r="B1195" t="str">
            <v>1101_HS_Math</v>
          </cell>
          <cell r="C1195" t="str">
            <v>Cherokee</v>
          </cell>
          <cell r="D1195" t="str">
            <v>Math</v>
          </cell>
          <cell r="E1195" t="str">
            <v>1101</v>
          </cell>
          <cell r="F1195" t="str">
            <v>HS</v>
          </cell>
          <cell r="G1195">
            <v>80</v>
          </cell>
          <cell r="H1195">
            <v>4</v>
          </cell>
          <cell r="I1195">
            <v>2</v>
          </cell>
          <cell r="J1195">
            <v>19</v>
          </cell>
          <cell r="K1195">
            <v>0</v>
          </cell>
          <cell r="L1195">
            <v>0.97670000000000001</v>
          </cell>
          <cell r="M1195">
            <v>0.23749999999999999</v>
          </cell>
          <cell r="N1195">
            <v>0</v>
          </cell>
          <cell r="O1195">
            <v>0.42570000000000002</v>
          </cell>
          <cell r="P1195">
            <v>0.18820000000000001</v>
          </cell>
          <cell r="Q1195">
            <v>0.22619047619047619</v>
          </cell>
        </row>
        <row r="1196">
          <cell r="B1196" t="str">
            <v>1201_04_ELA</v>
          </cell>
          <cell r="C1196" t="str">
            <v>Chester</v>
          </cell>
          <cell r="D1196" t="str">
            <v>ELA</v>
          </cell>
          <cell r="E1196" t="str">
            <v>1201</v>
          </cell>
          <cell r="F1196" t="str">
            <v>04</v>
          </cell>
          <cell r="G1196">
            <v>65</v>
          </cell>
          <cell r="H1196">
            <v>4</v>
          </cell>
          <cell r="I1196">
            <v>2</v>
          </cell>
          <cell r="J1196">
            <v>6</v>
          </cell>
          <cell r="K1196">
            <v>2</v>
          </cell>
          <cell r="L1196">
            <v>0.9718</v>
          </cell>
          <cell r="M1196">
            <v>9.2299999999999993E-2</v>
          </cell>
          <cell r="N1196">
            <v>0.5</v>
          </cell>
          <cell r="O1196">
            <v>0.42549999999999999</v>
          </cell>
          <cell r="P1196">
            <v>0.3332</v>
          </cell>
          <cell r="Q1196">
            <v>0.11594202898550725</v>
          </cell>
        </row>
        <row r="1197">
          <cell r="B1197" t="str">
            <v>1201_08_ELA</v>
          </cell>
          <cell r="C1197" t="str">
            <v>Chester</v>
          </cell>
          <cell r="D1197" t="str">
            <v>ELA</v>
          </cell>
          <cell r="E1197" t="str">
            <v>1201</v>
          </cell>
          <cell r="F1197" t="str">
            <v>08</v>
          </cell>
          <cell r="G1197">
            <v>56</v>
          </cell>
          <cell r="H1197">
            <v>1</v>
          </cell>
          <cell r="I1197">
            <v>1</v>
          </cell>
          <cell r="J1197">
            <v>2</v>
          </cell>
          <cell r="K1197">
            <v>1</v>
          </cell>
          <cell r="L1197">
            <v>0.98280000000000001</v>
          </cell>
          <cell r="M1197">
            <v>3.5700000000000003E-2</v>
          </cell>
          <cell r="N1197">
            <v>1</v>
          </cell>
          <cell r="O1197">
            <v>0.33589999999999998</v>
          </cell>
          <cell r="P1197">
            <v>0.30020000000000002</v>
          </cell>
          <cell r="Q1197">
            <v>5.2631578947368418E-2</v>
          </cell>
        </row>
        <row r="1198">
          <cell r="B1198" t="str">
            <v>1201_HS_ELA</v>
          </cell>
          <cell r="C1198" t="str">
            <v>Chester</v>
          </cell>
          <cell r="D1198" t="str">
            <v>ELA</v>
          </cell>
          <cell r="E1198" t="str">
            <v>1201</v>
          </cell>
          <cell r="F1198" t="str">
            <v>HS</v>
          </cell>
          <cell r="G1198">
            <v>43</v>
          </cell>
          <cell r="H1198">
            <v>9</v>
          </cell>
          <cell r="I1198">
            <v>3</v>
          </cell>
          <cell r="J1198">
            <v>12</v>
          </cell>
          <cell r="K1198">
            <v>2</v>
          </cell>
          <cell r="L1198">
            <v>0.94550000000000001</v>
          </cell>
          <cell r="M1198">
            <v>0.27910000000000001</v>
          </cell>
          <cell r="N1198">
            <v>0.22220000000000001</v>
          </cell>
          <cell r="O1198">
            <v>0.77</v>
          </cell>
          <cell r="P1198">
            <v>0.4909</v>
          </cell>
          <cell r="Q1198">
            <v>0.26923076923076922</v>
          </cell>
        </row>
        <row r="1199">
          <cell r="B1199" t="str">
            <v>1201_04_Math</v>
          </cell>
          <cell r="C1199" t="str">
            <v>Chester</v>
          </cell>
          <cell r="D1199" t="str">
            <v>Math</v>
          </cell>
          <cell r="E1199" t="str">
            <v>1201</v>
          </cell>
          <cell r="F1199" t="str">
            <v>04</v>
          </cell>
          <cell r="G1199">
            <v>65</v>
          </cell>
          <cell r="H1199">
            <v>4</v>
          </cell>
          <cell r="I1199">
            <v>2</v>
          </cell>
          <cell r="J1199">
            <v>9</v>
          </cell>
          <cell r="K1199">
            <v>3</v>
          </cell>
          <cell r="L1199">
            <v>0.9718</v>
          </cell>
          <cell r="M1199">
            <v>0.13850000000000001</v>
          </cell>
          <cell r="N1199">
            <v>0.75</v>
          </cell>
          <cell r="O1199">
            <v>0.40429999999999999</v>
          </cell>
          <cell r="P1199">
            <v>0.26579999999999998</v>
          </cell>
          <cell r="Q1199">
            <v>0.17391304347826086</v>
          </cell>
        </row>
        <row r="1200">
          <cell r="B1200" t="str">
            <v>1201_08_Math</v>
          </cell>
          <cell r="C1200" t="str">
            <v>Chester</v>
          </cell>
          <cell r="D1200" t="str">
            <v>Math</v>
          </cell>
          <cell r="E1200" t="str">
            <v>1201</v>
          </cell>
          <cell r="F1200" t="str">
            <v>08</v>
          </cell>
          <cell r="G1200">
            <v>57</v>
          </cell>
          <cell r="H1200">
            <v>1</v>
          </cell>
          <cell r="I1200">
            <v>0</v>
          </cell>
          <cell r="J1200">
            <v>2</v>
          </cell>
          <cell r="K1200">
            <v>0</v>
          </cell>
          <cell r="L1200">
            <v>1</v>
          </cell>
          <cell r="M1200">
            <v>3.5099999999999999E-2</v>
          </cell>
          <cell r="N1200">
            <v>0</v>
          </cell>
          <cell r="O1200">
            <v>0.12889999999999999</v>
          </cell>
          <cell r="P1200">
            <v>9.3799999999999994E-2</v>
          </cell>
          <cell r="Q1200">
            <v>3.4482758620689655E-2</v>
          </cell>
        </row>
        <row r="1201">
          <cell r="B1201" t="str">
            <v>1201_HS_Math</v>
          </cell>
          <cell r="C1201" t="str">
            <v>Chester</v>
          </cell>
          <cell r="D1201" t="str">
            <v>Math</v>
          </cell>
          <cell r="E1201" t="str">
            <v>1201</v>
          </cell>
          <cell r="F1201" t="str">
            <v>HS</v>
          </cell>
          <cell r="G1201">
            <v>44</v>
          </cell>
          <cell r="H1201">
            <v>9</v>
          </cell>
          <cell r="I1201">
            <v>4</v>
          </cell>
          <cell r="J1201">
            <v>11</v>
          </cell>
          <cell r="K1201">
            <v>2</v>
          </cell>
          <cell r="L1201">
            <v>0.92979999999999996</v>
          </cell>
          <cell r="M1201">
            <v>0.25</v>
          </cell>
          <cell r="N1201">
            <v>0.22220000000000001</v>
          </cell>
          <cell r="O1201">
            <v>0.61150000000000004</v>
          </cell>
          <cell r="P1201">
            <v>0.36149999999999999</v>
          </cell>
          <cell r="Q1201">
            <v>0.24528301886792453</v>
          </cell>
        </row>
        <row r="1202">
          <cell r="B1202" t="str">
            <v>1301_04_ELA</v>
          </cell>
          <cell r="C1202" t="str">
            <v>Chesterfield</v>
          </cell>
          <cell r="D1202" t="str">
            <v>ELA</v>
          </cell>
          <cell r="E1202" t="str">
            <v>1301</v>
          </cell>
          <cell r="F1202" t="str">
            <v>04</v>
          </cell>
          <cell r="G1202">
            <v>65</v>
          </cell>
          <cell r="H1202">
            <v>4</v>
          </cell>
          <cell r="I1202">
            <v>0</v>
          </cell>
          <cell r="J1202">
            <v>7</v>
          </cell>
          <cell r="K1202">
            <v>0</v>
          </cell>
          <cell r="L1202">
            <v>1</v>
          </cell>
          <cell r="M1202">
            <v>0.1077</v>
          </cell>
          <cell r="N1202">
            <v>0</v>
          </cell>
          <cell r="O1202">
            <v>0.3372</v>
          </cell>
          <cell r="P1202">
            <v>0.22950000000000001</v>
          </cell>
          <cell r="Q1202">
            <v>0.10144927536231885</v>
          </cell>
        </row>
        <row r="1203">
          <cell r="B1203" t="str">
            <v>1301_08_ELA</v>
          </cell>
          <cell r="C1203" t="str">
            <v>Chesterfield</v>
          </cell>
          <cell r="D1203" t="str">
            <v>ELA</v>
          </cell>
          <cell r="E1203" t="str">
            <v>1301</v>
          </cell>
          <cell r="F1203" t="str">
            <v>08</v>
          </cell>
          <cell r="G1203">
            <v>64</v>
          </cell>
          <cell r="H1203">
            <v>4</v>
          </cell>
          <cell r="I1203">
            <v>0</v>
          </cell>
          <cell r="J1203">
            <v>4</v>
          </cell>
          <cell r="K1203">
            <v>4</v>
          </cell>
          <cell r="L1203">
            <v>1</v>
          </cell>
          <cell r="M1203">
            <v>6.25E-2</v>
          </cell>
          <cell r="N1203">
            <v>1</v>
          </cell>
          <cell r="O1203">
            <v>0.32119999999999999</v>
          </cell>
          <cell r="P1203">
            <v>0.25869999999999999</v>
          </cell>
          <cell r="Q1203">
            <v>0.11764705882352941</v>
          </cell>
        </row>
        <row r="1204">
          <cell r="B1204" t="str">
            <v>1301_HS_ELA</v>
          </cell>
          <cell r="C1204" t="str">
            <v>Chesterfield</v>
          </cell>
          <cell r="D1204" t="str">
            <v>ELA</v>
          </cell>
          <cell r="E1204" t="str">
            <v>1301</v>
          </cell>
          <cell r="F1204" t="str">
            <v>HS</v>
          </cell>
          <cell r="G1204">
            <v>45</v>
          </cell>
          <cell r="H1204">
            <v>7</v>
          </cell>
          <cell r="I1204">
            <v>4</v>
          </cell>
          <cell r="J1204">
            <v>17</v>
          </cell>
          <cell r="K1204">
            <v>5</v>
          </cell>
          <cell r="L1204">
            <v>0.92859999999999998</v>
          </cell>
          <cell r="M1204">
            <v>0.37780000000000002</v>
          </cell>
          <cell r="N1204">
            <v>0.71430000000000005</v>
          </cell>
          <cell r="O1204">
            <v>0.79279999999999995</v>
          </cell>
          <cell r="P1204">
            <v>0.41510000000000002</v>
          </cell>
          <cell r="Q1204">
            <v>0.42307692307692307</v>
          </cell>
        </row>
        <row r="1205">
          <cell r="B1205" t="str">
            <v>1301_04_Math</v>
          </cell>
          <cell r="C1205" t="str">
            <v>Chesterfield</v>
          </cell>
          <cell r="D1205" t="str">
            <v>Math</v>
          </cell>
          <cell r="E1205" t="str">
            <v>1301</v>
          </cell>
          <cell r="F1205" t="str">
            <v>04</v>
          </cell>
          <cell r="G1205">
            <v>65</v>
          </cell>
          <cell r="H1205">
            <v>4</v>
          </cell>
          <cell r="I1205">
            <v>0</v>
          </cell>
          <cell r="J1205">
            <v>6</v>
          </cell>
          <cell r="K1205">
            <v>2</v>
          </cell>
          <cell r="L1205">
            <v>1</v>
          </cell>
          <cell r="M1205">
            <v>9.2299999999999993E-2</v>
          </cell>
          <cell r="N1205">
            <v>0.5</v>
          </cell>
          <cell r="O1205">
            <v>0.23699999999999999</v>
          </cell>
          <cell r="P1205">
            <v>0.1447</v>
          </cell>
          <cell r="Q1205">
            <v>0.11594202898550725</v>
          </cell>
        </row>
        <row r="1206">
          <cell r="B1206" t="str">
            <v>1301_08_Math</v>
          </cell>
          <cell r="C1206" t="str">
            <v>Chesterfield</v>
          </cell>
          <cell r="D1206" t="str">
            <v>Math</v>
          </cell>
          <cell r="E1206" t="str">
            <v>1301</v>
          </cell>
          <cell r="F1206" t="str">
            <v>08</v>
          </cell>
          <cell r="G1206">
            <v>64</v>
          </cell>
          <cell r="H1206">
            <v>4</v>
          </cell>
          <cell r="I1206">
            <v>0</v>
          </cell>
          <cell r="J1206">
            <v>3</v>
          </cell>
          <cell r="K1206">
            <v>2</v>
          </cell>
          <cell r="L1206">
            <v>1</v>
          </cell>
          <cell r="M1206">
            <v>4.6899999999999997E-2</v>
          </cell>
          <cell r="N1206">
            <v>0.5</v>
          </cell>
          <cell r="O1206">
            <v>0.17430000000000001</v>
          </cell>
          <cell r="P1206">
            <v>0.1275</v>
          </cell>
          <cell r="Q1206">
            <v>7.3529411764705885E-2</v>
          </cell>
        </row>
        <row r="1207">
          <cell r="B1207" t="str">
            <v>1301_HS_Math</v>
          </cell>
          <cell r="C1207" t="str">
            <v>Chesterfield</v>
          </cell>
          <cell r="D1207" t="str">
            <v>Math</v>
          </cell>
          <cell r="E1207" t="str">
            <v>1301</v>
          </cell>
          <cell r="F1207" t="str">
            <v>HS</v>
          </cell>
          <cell r="G1207">
            <v>62</v>
          </cell>
          <cell r="H1207">
            <v>7</v>
          </cell>
          <cell r="I1207">
            <v>9</v>
          </cell>
          <cell r="J1207">
            <v>7</v>
          </cell>
          <cell r="K1207">
            <v>2</v>
          </cell>
          <cell r="L1207">
            <v>0.88460000000000005</v>
          </cell>
          <cell r="M1207">
            <v>0.1129</v>
          </cell>
          <cell r="N1207">
            <v>0.28570000000000001</v>
          </cell>
          <cell r="O1207">
            <v>0.44579999999999997</v>
          </cell>
          <cell r="P1207">
            <v>0.33289999999999997</v>
          </cell>
          <cell r="Q1207">
            <v>0.13043478260869565</v>
          </cell>
        </row>
        <row r="1208">
          <cell r="B1208" t="str">
            <v>1402_04_ELA</v>
          </cell>
          <cell r="C1208" t="str">
            <v>Clarendon 2</v>
          </cell>
          <cell r="D1208" t="str">
            <v>ELA</v>
          </cell>
          <cell r="E1208" t="str">
            <v>1402</v>
          </cell>
          <cell r="F1208" t="str">
            <v>04</v>
          </cell>
          <cell r="G1208">
            <v>21</v>
          </cell>
          <cell r="H1208">
            <v>5</v>
          </cell>
          <cell r="I1208">
            <v>3</v>
          </cell>
          <cell r="J1208">
            <v>3</v>
          </cell>
          <cell r="K1208">
            <v>0</v>
          </cell>
          <cell r="L1208">
            <v>0.89659999999999995</v>
          </cell>
          <cell r="M1208">
            <v>0.1429</v>
          </cell>
          <cell r="N1208">
            <v>0</v>
          </cell>
          <cell r="O1208">
            <v>0.3014</v>
          </cell>
          <cell r="P1208">
            <v>0.1585</v>
          </cell>
          <cell r="Q1208">
            <v>0.11538461538461539</v>
          </cell>
        </row>
        <row r="1209">
          <cell r="B1209" t="str">
            <v>1402_08_ELA</v>
          </cell>
          <cell r="C1209" t="str">
            <v>Clarendon 2</v>
          </cell>
          <cell r="D1209" t="str">
            <v>ELA</v>
          </cell>
          <cell r="E1209" t="str">
            <v>1402</v>
          </cell>
          <cell r="F1209" t="str">
            <v>08</v>
          </cell>
          <cell r="G1209">
            <v>24</v>
          </cell>
          <cell r="H1209">
            <v>1</v>
          </cell>
          <cell r="I1209">
            <v>2</v>
          </cell>
          <cell r="J1209">
            <v>4</v>
          </cell>
          <cell r="K1209">
            <v>1</v>
          </cell>
          <cell r="L1209">
            <v>0.92589999999999995</v>
          </cell>
          <cell r="M1209">
            <v>0.16669999999999999</v>
          </cell>
          <cell r="N1209">
            <v>1</v>
          </cell>
          <cell r="O1209">
            <v>0.39200000000000002</v>
          </cell>
          <cell r="P1209">
            <v>0.22539999999999999</v>
          </cell>
          <cell r="Q1209">
            <v>0.2</v>
          </cell>
        </row>
        <row r="1210">
          <cell r="B1210" t="str">
            <v>1402_HS_ELA</v>
          </cell>
          <cell r="C1210" t="str">
            <v>Clarendon 2</v>
          </cell>
          <cell r="D1210" t="str">
            <v>ELA</v>
          </cell>
          <cell r="E1210" t="str">
            <v>1402</v>
          </cell>
          <cell r="F1210" t="str">
            <v>HS</v>
          </cell>
          <cell r="G1210">
            <v>19</v>
          </cell>
          <cell r="H1210">
            <v>4</v>
          </cell>
          <cell r="I1210">
            <v>2</v>
          </cell>
          <cell r="J1210">
            <v>10</v>
          </cell>
          <cell r="K1210">
            <v>0</v>
          </cell>
          <cell r="L1210">
            <v>0.92</v>
          </cell>
          <cell r="M1210">
            <v>0.52629999999999999</v>
          </cell>
          <cell r="N1210">
            <v>0</v>
          </cell>
          <cell r="O1210">
            <v>0.78290000000000004</v>
          </cell>
          <cell r="P1210">
            <v>0.25650000000000001</v>
          </cell>
          <cell r="Q1210">
            <v>0.43478260869565216</v>
          </cell>
        </row>
        <row r="1211">
          <cell r="B1211" t="str">
            <v>1402_04_Math</v>
          </cell>
          <cell r="C1211" t="str">
            <v>Clarendon 2</v>
          </cell>
          <cell r="D1211" t="str">
            <v>Math</v>
          </cell>
          <cell r="E1211" t="str">
            <v>1402</v>
          </cell>
          <cell r="F1211" t="str">
            <v>04</v>
          </cell>
          <cell r="G1211">
            <v>21</v>
          </cell>
          <cell r="H1211">
            <v>5</v>
          </cell>
          <cell r="I1211">
            <v>3</v>
          </cell>
          <cell r="J1211">
            <v>5</v>
          </cell>
          <cell r="K1211">
            <v>0</v>
          </cell>
          <cell r="L1211">
            <v>0.89659999999999995</v>
          </cell>
          <cell r="M1211">
            <v>0.23810000000000001</v>
          </cell>
          <cell r="N1211">
            <v>0</v>
          </cell>
          <cell r="O1211">
            <v>0.27400000000000002</v>
          </cell>
          <cell r="P1211">
            <v>3.5900000000000001E-2</v>
          </cell>
          <cell r="Q1211">
            <v>0.19230769230769232</v>
          </cell>
        </row>
        <row r="1212">
          <cell r="B1212" t="str">
            <v>1402_08_Math</v>
          </cell>
          <cell r="C1212" t="str">
            <v>Clarendon 2</v>
          </cell>
          <cell r="D1212" t="str">
            <v>Math</v>
          </cell>
          <cell r="E1212" t="str">
            <v>1402</v>
          </cell>
          <cell r="F1212" t="str">
            <v>08</v>
          </cell>
          <cell r="G1212">
            <v>24</v>
          </cell>
          <cell r="H1212">
            <v>1</v>
          </cell>
          <cell r="I1212">
            <v>2</v>
          </cell>
          <cell r="J1212">
            <v>0</v>
          </cell>
          <cell r="K1212">
            <v>1</v>
          </cell>
          <cell r="L1212">
            <v>0.92589999999999995</v>
          </cell>
          <cell r="M1212">
            <v>0</v>
          </cell>
          <cell r="N1212">
            <v>1</v>
          </cell>
          <cell r="O1212">
            <v>0.29210000000000003</v>
          </cell>
          <cell r="P1212">
            <v>0.29210000000000003</v>
          </cell>
          <cell r="Q1212">
            <v>0.04</v>
          </cell>
        </row>
        <row r="1213">
          <cell r="B1213" t="str">
            <v>1402_HS_Math</v>
          </cell>
          <cell r="C1213" t="str">
            <v>Clarendon 2</v>
          </cell>
          <cell r="D1213" t="str">
            <v>Math</v>
          </cell>
          <cell r="E1213" t="str">
            <v>1402</v>
          </cell>
          <cell r="F1213" t="str">
            <v>HS</v>
          </cell>
          <cell r="G1213">
            <v>31</v>
          </cell>
          <cell r="H1213">
            <v>4</v>
          </cell>
          <cell r="I1213">
            <v>3</v>
          </cell>
          <cell r="J1213">
            <v>1</v>
          </cell>
          <cell r="K1213">
            <v>0</v>
          </cell>
          <cell r="L1213">
            <v>0.92110000000000003</v>
          </cell>
          <cell r="M1213">
            <v>3.2300000000000002E-2</v>
          </cell>
          <cell r="N1213">
            <v>0</v>
          </cell>
          <cell r="O1213">
            <v>0.45929999999999999</v>
          </cell>
          <cell r="P1213">
            <v>0.42709999999999998</v>
          </cell>
          <cell r="Q1213">
            <v>2.8571428571428571E-2</v>
          </cell>
        </row>
        <row r="1214">
          <cell r="B1214" t="str">
            <v>1404_04_ELA</v>
          </cell>
          <cell r="C1214" t="str">
            <v>Clarendon 4</v>
          </cell>
          <cell r="D1214" t="str">
            <v>ELA</v>
          </cell>
          <cell r="E1214" t="str">
            <v>1404</v>
          </cell>
          <cell r="F1214" t="str">
            <v>04</v>
          </cell>
          <cell r="G1214">
            <v>26</v>
          </cell>
          <cell r="H1214">
            <v>0</v>
          </cell>
          <cell r="I1214">
            <v>0</v>
          </cell>
          <cell r="J1214">
            <v>4</v>
          </cell>
          <cell r="K1214">
            <v>0</v>
          </cell>
          <cell r="L1214">
            <v>1</v>
          </cell>
          <cell r="M1214">
            <v>0.15379999999999999</v>
          </cell>
          <cell r="N1214">
            <v>0</v>
          </cell>
          <cell r="O1214">
            <v>0.55710000000000004</v>
          </cell>
          <cell r="P1214">
            <v>0.40329999999999999</v>
          </cell>
          <cell r="Q1214">
            <v>0.15384615384615385</v>
          </cell>
        </row>
        <row r="1215">
          <cell r="B1215" t="str">
            <v>1404_08_ELA</v>
          </cell>
          <cell r="C1215" t="str">
            <v>Clarendon 4</v>
          </cell>
          <cell r="D1215" t="str">
            <v>ELA</v>
          </cell>
          <cell r="E1215" t="str">
            <v>1404</v>
          </cell>
          <cell r="F1215" t="str">
            <v>08</v>
          </cell>
          <cell r="G1215">
            <v>22</v>
          </cell>
          <cell r="H1215">
            <v>1</v>
          </cell>
          <cell r="I1215">
            <v>0</v>
          </cell>
          <cell r="J1215">
            <v>1</v>
          </cell>
          <cell r="K1215">
            <v>1</v>
          </cell>
          <cell r="L1215">
            <v>1</v>
          </cell>
          <cell r="M1215">
            <v>4.5499999999999999E-2</v>
          </cell>
          <cell r="N1215">
            <v>1</v>
          </cell>
          <cell r="O1215">
            <v>0.43130000000000002</v>
          </cell>
          <cell r="P1215">
            <v>0.38579999999999998</v>
          </cell>
          <cell r="Q1215">
            <v>8.6956521739130432E-2</v>
          </cell>
        </row>
        <row r="1216">
          <cell r="B1216" t="str">
            <v>1404_HS_ELA</v>
          </cell>
          <cell r="C1216" t="str">
            <v>Clarendon 4</v>
          </cell>
          <cell r="D1216" t="str">
            <v>ELA</v>
          </cell>
          <cell r="E1216" t="str">
            <v>1404</v>
          </cell>
          <cell r="F1216" t="str">
            <v>HS</v>
          </cell>
          <cell r="G1216">
            <v>13</v>
          </cell>
          <cell r="H1216">
            <v>2</v>
          </cell>
          <cell r="I1216">
            <v>1</v>
          </cell>
          <cell r="J1216">
            <v>4</v>
          </cell>
          <cell r="K1216">
            <v>0</v>
          </cell>
          <cell r="L1216">
            <v>0.9375</v>
          </cell>
          <cell r="M1216">
            <v>0.30769999999999997</v>
          </cell>
          <cell r="N1216">
            <v>0</v>
          </cell>
          <cell r="O1216">
            <v>0.85709999999999997</v>
          </cell>
          <cell r="P1216">
            <v>0.54949999999999999</v>
          </cell>
          <cell r="Q1216">
            <v>0.26666666666666666</v>
          </cell>
        </row>
        <row r="1217">
          <cell r="B1217" t="str">
            <v>1404_04_Math</v>
          </cell>
          <cell r="C1217" t="str">
            <v>Clarendon 4</v>
          </cell>
          <cell r="D1217" t="str">
            <v>Math</v>
          </cell>
          <cell r="E1217" t="str">
            <v>1404</v>
          </cell>
          <cell r="F1217" t="str">
            <v>04</v>
          </cell>
          <cell r="G1217">
            <v>26</v>
          </cell>
          <cell r="H1217">
            <v>0</v>
          </cell>
          <cell r="I1217">
            <v>0</v>
          </cell>
          <cell r="J1217">
            <v>4</v>
          </cell>
          <cell r="K1217">
            <v>0</v>
          </cell>
          <cell r="L1217">
            <v>1</v>
          </cell>
          <cell r="M1217">
            <v>0.15379999999999999</v>
          </cell>
          <cell r="N1217">
            <v>0</v>
          </cell>
          <cell r="O1217">
            <v>0.34289999999999998</v>
          </cell>
          <cell r="P1217">
            <v>0.189</v>
          </cell>
          <cell r="Q1217">
            <v>0.15384615384615385</v>
          </cell>
        </row>
        <row r="1218">
          <cell r="B1218" t="str">
            <v>1404_08_Math</v>
          </cell>
          <cell r="C1218" t="str">
            <v>Clarendon 4</v>
          </cell>
          <cell r="D1218" t="str">
            <v>Math</v>
          </cell>
          <cell r="E1218" t="str">
            <v>1404</v>
          </cell>
          <cell r="F1218" t="str">
            <v>08</v>
          </cell>
          <cell r="G1218">
            <v>22</v>
          </cell>
          <cell r="H1218">
            <v>1</v>
          </cell>
          <cell r="I1218">
            <v>0</v>
          </cell>
          <cell r="J1218">
            <v>0</v>
          </cell>
          <cell r="K1218">
            <v>0</v>
          </cell>
          <cell r="L1218">
            <v>1</v>
          </cell>
          <cell r="M1218">
            <v>0</v>
          </cell>
          <cell r="N1218">
            <v>0</v>
          </cell>
          <cell r="O1218">
            <v>0.23749999999999999</v>
          </cell>
          <cell r="P1218">
            <v>0.23749999999999999</v>
          </cell>
          <cell r="Q1218">
            <v>0</v>
          </cell>
        </row>
        <row r="1219">
          <cell r="B1219" t="str">
            <v>1404_HS_Math</v>
          </cell>
          <cell r="C1219" t="str">
            <v>Clarendon 4</v>
          </cell>
          <cell r="D1219" t="str">
            <v>Math</v>
          </cell>
          <cell r="E1219" t="str">
            <v>1404</v>
          </cell>
          <cell r="F1219" t="str">
            <v>HS</v>
          </cell>
          <cell r="G1219">
            <v>26</v>
          </cell>
          <cell r="H1219">
            <v>1</v>
          </cell>
          <cell r="I1219">
            <v>1</v>
          </cell>
          <cell r="J1219">
            <v>2</v>
          </cell>
          <cell r="K1219">
            <v>0</v>
          </cell>
          <cell r="L1219">
            <v>0.96430000000000005</v>
          </cell>
          <cell r="M1219">
            <v>7.6899999999999996E-2</v>
          </cell>
          <cell r="N1219">
            <v>0</v>
          </cell>
          <cell r="O1219">
            <v>0.33329999999999999</v>
          </cell>
          <cell r="P1219">
            <v>0.25640000000000002</v>
          </cell>
          <cell r="Q1219">
            <v>7.407407407407407E-2</v>
          </cell>
        </row>
        <row r="1220">
          <cell r="B1220" t="str">
            <v>1501_04_ELA</v>
          </cell>
          <cell r="C1220" t="str">
            <v>Colleton</v>
          </cell>
          <cell r="D1220" t="str">
            <v>ELA</v>
          </cell>
          <cell r="E1220" t="str">
            <v>1501</v>
          </cell>
          <cell r="F1220" t="str">
            <v>04</v>
          </cell>
          <cell r="G1220">
            <v>45</v>
          </cell>
          <cell r="H1220">
            <v>3</v>
          </cell>
          <cell r="I1220">
            <v>2</v>
          </cell>
          <cell r="J1220">
            <v>8</v>
          </cell>
          <cell r="K1220">
            <v>0</v>
          </cell>
          <cell r="L1220">
            <v>0.96</v>
          </cell>
          <cell r="M1220">
            <v>0.17780000000000001</v>
          </cell>
          <cell r="N1220">
            <v>0</v>
          </cell>
          <cell r="O1220">
            <v>0.25309999999999999</v>
          </cell>
          <cell r="P1220">
            <v>7.5300000000000006E-2</v>
          </cell>
          <cell r="Q1220">
            <v>0.16666666666666666</v>
          </cell>
        </row>
        <row r="1221">
          <cell r="B1221" t="str">
            <v>1501_08_ELA</v>
          </cell>
          <cell r="C1221" t="str">
            <v>Colleton</v>
          </cell>
          <cell r="D1221" t="str">
            <v>ELA</v>
          </cell>
          <cell r="E1221" t="str">
            <v>1501</v>
          </cell>
          <cell r="F1221" t="str">
            <v>08</v>
          </cell>
          <cell r="G1221">
            <v>70</v>
          </cell>
          <cell r="H1221">
            <v>5</v>
          </cell>
          <cell r="I1221">
            <v>3</v>
          </cell>
          <cell r="J1221">
            <v>3</v>
          </cell>
          <cell r="K1221">
            <v>1</v>
          </cell>
          <cell r="L1221">
            <v>0.96150000000000002</v>
          </cell>
          <cell r="M1221">
            <v>4.2900000000000001E-2</v>
          </cell>
          <cell r="N1221">
            <v>0.2</v>
          </cell>
          <cell r="O1221">
            <v>0.24379999999999999</v>
          </cell>
          <cell r="P1221">
            <v>0.20100000000000001</v>
          </cell>
          <cell r="Q1221">
            <v>5.3333333333333337E-2</v>
          </cell>
        </row>
        <row r="1222">
          <cell r="B1222" t="str">
            <v>1501_HS_ELA</v>
          </cell>
          <cell r="C1222" t="str">
            <v>Colleton</v>
          </cell>
          <cell r="D1222" t="str">
            <v>ELA</v>
          </cell>
          <cell r="E1222" t="str">
            <v>1501</v>
          </cell>
          <cell r="F1222" t="str">
            <v>HS</v>
          </cell>
          <cell r="G1222">
            <v>37</v>
          </cell>
          <cell r="H1222">
            <v>6</v>
          </cell>
          <cell r="I1222">
            <v>6</v>
          </cell>
          <cell r="J1222">
            <v>11</v>
          </cell>
          <cell r="K1222">
            <v>1</v>
          </cell>
          <cell r="L1222">
            <v>0.87760000000000005</v>
          </cell>
          <cell r="M1222">
            <v>0.29730000000000001</v>
          </cell>
          <cell r="N1222">
            <v>0.16669999999999999</v>
          </cell>
          <cell r="O1222">
            <v>0.78500000000000003</v>
          </cell>
          <cell r="P1222">
            <v>0.48770000000000002</v>
          </cell>
          <cell r="Q1222">
            <v>0.27906976744186046</v>
          </cell>
        </row>
        <row r="1223">
          <cell r="B1223" t="str">
            <v>1501_04_Math</v>
          </cell>
          <cell r="C1223" t="str">
            <v>Colleton</v>
          </cell>
          <cell r="D1223" t="str">
            <v>Math</v>
          </cell>
          <cell r="E1223" t="str">
            <v>1501</v>
          </cell>
          <cell r="F1223" t="str">
            <v>04</v>
          </cell>
          <cell r="G1223">
            <v>45</v>
          </cell>
          <cell r="H1223">
            <v>3</v>
          </cell>
          <cell r="I1223">
            <v>2</v>
          </cell>
          <cell r="J1223">
            <v>1</v>
          </cell>
          <cell r="K1223">
            <v>0</v>
          </cell>
          <cell r="L1223">
            <v>0.96</v>
          </cell>
          <cell r="M1223">
            <v>2.2200000000000001E-2</v>
          </cell>
          <cell r="N1223">
            <v>0</v>
          </cell>
          <cell r="O1223">
            <v>0.13</v>
          </cell>
          <cell r="P1223">
            <v>0.10780000000000001</v>
          </cell>
          <cell r="Q1223">
            <v>2.0833333333333332E-2</v>
          </cell>
        </row>
        <row r="1224">
          <cell r="B1224" t="str">
            <v>1501_08_Math</v>
          </cell>
          <cell r="C1224" t="str">
            <v>Colleton</v>
          </cell>
          <cell r="D1224" t="str">
            <v>Math</v>
          </cell>
          <cell r="E1224" t="str">
            <v>1501</v>
          </cell>
          <cell r="F1224" t="str">
            <v>08</v>
          </cell>
          <cell r="G1224">
            <v>72</v>
          </cell>
          <cell r="H1224">
            <v>4</v>
          </cell>
          <cell r="I1224">
            <v>1</v>
          </cell>
          <cell r="J1224">
            <v>0</v>
          </cell>
          <cell r="K1224">
            <v>1</v>
          </cell>
          <cell r="L1224">
            <v>0.98699999999999999</v>
          </cell>
          <cell r="M1224">
            <v>0</v>
          </cell>
          <cell r="N1224">
            <v>0.25</v>
          </cell>
          <cell r="O1224">
            <v>8.2900000000000001E-2</v>
          </cell>
          <cell r="P1224">
            <v>8.2900000000000001E-2</v>
          </cell>
          <cell r="Q1224">
            <v>1.3157894736842105E-2</v>
          </cell>
        </row>
        <row r="1225">
          <cell r="B1225" t="str">
            <v>1501_HS_Math</v>
          </cell>
          <cell r="C1225" t="str">
            <v>Colleton</v>
          </cell>
          <cell r="D1225" t="str">
            <v>Math</v>
          </cell>
          <cell r="E1225" t="str">
            <v>1501</v>
          </cell>
          <cell r="F1225" t="str">
            <v>HS</v>
          </cell>
          <cell r="G1225">
            <v>48</v>
          </cell>
          <cell r="H1225">
            <v>6</v>
          </cell>
          <cell r="I1225">
            <v>11</v>
          </cell>
          <cell r="J1225">
            <v>7</v>
          </cell>
          <cell r="K1225">
            <v>1</v>
          </cell>
          <cell r="L1225">
            <v>0.83079999999999998</v>
          </cell>
          <cell r="M1225">
            <v>0.14580000000000001</v>
          </cell>
          <cell r="N1225">
            <v>0.16669999999999999</v>
          </cell>
          <cell r="O1225">
            <v>0.30649999999999999</v>
          </cell>
          <cell r="P1225">
            <v>0.16070000000000001</v>
          </cell>
          <cell r="Q1225">
            <v>0.14814814814814814</v>
          </cell>
        </row>
        <row r="1226">
          <cell r="B1226" t="str">
            <v>1601_04_ELA</v>
          </cell>
          <cell r="C1226" t="str">
            <v>Darlington</v>
          </cell>
          <cell r="D1226" t="str">
            <v>ELA</v>
          </cell>
          <cell r="E1226" t="str">
            <v>1601</v>
          </cell>
          <cell r="F1226" t="str">
            <v>04</v>
          </cell>
          <cell r="G1226">
            <v>119</v>
          </cell>
          <cell r="H1226">
            <v>7</v>
          </cell>
          <cell r="I1226">
            <v>1</v>
          </cell>
          <cell r="J1226">
            <v>10</v>
          </cell>
          <cell r="K1226">
            <v>4</v>
          </cell>
          <cell r="L1226">
            <v>0.99209999999999998</v>
          </cell>
          <cell r="M1226">
            <v>8.4000000000000005E-2</v>
          </cell>
          <cell r="N1226">
            <v>0.57140000000000002</v>
          </cell>
          <cell r="O1226">
            <v>0.35809999999999997</v>
          </cell>
          <cell r="P1226">
            <v>0.27410000000000001</v>
          </cell>
          <cell r="Q1226">
            <v>0.1111111111111111</v>
          </cell>
        </row>
        <row r="1227">
          <cell r="B1227" t="str">
            <v>1601_08_ELA</v>
          </cell>
          <cell r="C1227" t="str">
            <v>Darlington</v>
          </cell>
          <cell r="D1227" t="str">
            <v>ELA</v>
          </cell>
          <cell r="E1227" t="str">
            <v>1601</v>
          </cell>
          <cell r="F1227" t="str">
            <v>08</v>
          </cell>
          <cell r="G1227">
            <v>121</v>
          </cell>
          <cell r="H1227">
            <v>14</v>
          </cell>
          <cell r="I1227">
            <v>0</v>
          </cell>
          <cell r="J1227">
            <v>10</v>
          </cell>
          <cell r="K1227">
            <v>7</v>
          </cell>
          <cell r="L1227">
            <v>1</v>
          </cell>
          <cell r="M1227">
            <v>8.2600000000000007E-2</v>
          </cell>
          <cell r="N1227">
            <v>0.5</v>
          </cell>
          <cell r="O1227">
            <v>0.35620000000000002</v>
          </cell>
          <cell r="P1227">
            <v>0.27360000000000001</v>
          </cell>
          <cell r="Q1227">
            <v>0.12592592592592591</v>
          </cell>
        </row>
        <row r="1228">
          <cell r="B1228" t="str">
            <v>1601_HS_ELA</v>
          </cell>
          <cell r="C1228" t="str">
            <v>Darlington</v>
          </cell>
          <cell r="D1228" t="str">
            <v>ELA</v>
          </cell>
          <cell r="E1228" t="str">
            <v>1601</v>
          </cell>
          <cell r="F1228" t="str">
            <v>HS</v>
          </cell>
          <cell r="G1228">
            <v>92</v>
          </cell>
          <cell r="H1228">
            <v>10</v>
          </cell>
          <cell r="I1228">
            <v>3</v>
          </cell>
          <cell r="J1228">
            <v>39</v>
          </cell>
          <cell r="K1228">
            <v>7</v>
          </cell>
          <cell r="L1228">
            <v>0.97140000000000004</v>
          </cell>
          <cell r="M1228">
            <v>0.4239</v>
          </cell>
          <cell r="N1228">
            <v>0.7</v>
          </cell>
          <cell r="O1228">
            <v>0.81100000000000005</v>
          </cell>
          <cell r="P1228">
            <v>0.3871</v>
          </cell>
          <cell r="Q1228">
            <v>0.45098039215686275</v>
          </cell>
        </row>
        <row r="1229">
          <cell r="B1229" t="str">
            <v>1601_04_Math</v>
          </cell>
          <cell r="C1229" t="str">
            <v>Darlington</v>
          </cell>
          <cell r="D1229" t="str">
            <v>Math</v>
          </cell>
          <cell r="E1229" t="str">
            <v>1601</v>
          </cell>
          <cell r="F1229" t="str">
            <v>04</v>
          </cell>
          <cell r="G1229">
            <v>119</v>
          </cell>
          <cell r="H1229">
            <v>7</v>
          </cell>
          <cell r="I1229">
            <v>1</v>
          </cell>
          <cell r="J1229">
            <v>14</v>
          </cell>
          <cell r="K1229">
            <v>5</v>
          </cell>
          <cell r="L1229">
            <v>0.99209999999999998</v>
          </cell>
          <cell r="M1229">
            <v>0.1176</v>
          </cell>
          <cell r="N1229">
            <v>0.71430000000000005</v>
          </cell>
          <cell r="O1229">
            <v>0.27229999999999999</v>
          </cell>
          <cell r="P1229">
            <v>0.15459999999999999</v>
          </cell>
          <cell r="Q1229">
            <v>0.15079365079365079</v>
          </cell>
        </row>
        <row r="1230">
          <cell r="B1230" t="str">
            <v>1601_08_Math</v>
          </cell>
          <cell r="C1230" t="str">
            <v>Darlington</v>
          </cell>
          <cell r="D1230" t="str">
            <v>Math</v>
          </cell>
          <cell r="E1230" t="str">
            <v>1601</v>
          </cell>
          <cell r="F1230" t="str">
            <v>08</v>
          </cell>
          <cell r="G1230">
            <v>120</v>
          </cell>
          <cell r="H1230">
            <v>14</v>
          </cell>
          <cell r="I1230">
            <v>0</v>
          </cell>
          <cell r="J1230">
            <v>9</v>
          </cell>
          <cell r="K1230">
            <v>4</v>
          </cell>
          <cell r="L1230">
            <v>1</v>
          </cell>
          <cell r="M1230">
            <v>7.4999999999999997E-2</v>
          </cell>
          <cell r="N1230">
            <v>0.28570000000000001</v>
          </cell>
          <cell r="O1230">
            <v>0.2661</v>
          </cell>
          <cell r="P1230">
            <v>0.19109999999999999</v>
          </cell>
          <cell r="Q1230">
            <v>9.7014925373134331E-2</v>
          </cell>
        </row>
        <row r="1231">
          <cell r="B1231" t="str">
            <v>1601_HS_Math</v>
          </cell>
          <cell r="C1231" t="str">
            <v>Darlington</v>
          </cell>
          <cell r="D1231" t="str">
            <v>Math</v>
          </cell>
          <cell r="E1231" t="str">
            <v>1601</v>
          </cell>
          <cell r="F1231" t="str">
            <v>HS</v>
          </cell>
          <cell r="G1231">
            <v>125</v>
          </cell>
          <cell r="H1231">
            <v>6</v>
          </cell>
          <cell r="I1231">
            <v>4</v>
          </cell>
          <cell r="J1231">
            <v>44</v>
          </cell>
          <cell r="K1231">
            <v>2</v>
          </cell>
          <cell r="L1231">
            <v>0.97040000000000004</v>
          </cell>
          <cell r="M1231">
            <v>0.35199999999999998</v>
          </cell>
          <cell r="N1231">
            <v>0.33329999999999999</v>
          </cell>
          <cell r="O1231">
            <v>0.55869999999999997</v>
          </cell>
          <cell r="P1231">
            <v>0.20669999999999999</v>
          </cell>
          <cell r="Q1231">
            <v>0.35114503816793891</v>
          </cell>
        </row>
        <row r="1232">
          <cell r="B1232" t="str">
            <v>1703_04_ELA</v>
          </cell>
          <cell r="C1232" t="str">
            <v>Dillon 3</v>
          </cell>
          <cell r="D1232" t="str">
            <v>ELA</v>
          </cell>
          <cell r="E1232" t="str">
            <v>1703</v>
          </cell>
          <cell r="F1232" t="str">
            <v>04</v>
          </cell>
          <cell r="G1232">
            <v>12</v>
          </cell>
          <cell r="H1232">
            <v>2</v>
          </cell>
          <cell r="I1232">
            <v>0</v>
          </cell>
          <cell r="J1232">
            <v>3</v>
          </cell>
          <cell r="K1232">
            <v>1</v>
          </cell>
          <cell r="L1232">
            <v>1</v>
          </cell>
          <cell r="M1232">
            <v>0.25</v>
          </cell>
          <cell r="N1232">
            <v>0.5</v>
          </cell>
          <cell r="O1232">
            <v>0.51329999999999998</v>
          </cell>
          <cell r="P1232">
            <v>0.26329999999999998</v>
          </cell>
          <cell r="Q1232">
            <v>0.2857142857142857</v>
          </cell>
        </row>
        <row r="1233">
          <cell r="B1233" t="str">
            <v>1703_08_ELA</v>
          </cell>
          <cell r="C1233" t="str">
            <v>Dillon 3</v>
          </cell>
          <cell r="D1233" t="str">
            <v>ELA</v>
          </cell>
          <cell r="E1233" t="str">
            <v>1703</v>
          </cell>
          <cell r="F1233" t="str">
            <v>08</v>
          </cell>
          <cell r="G1233">
            <v>9</v>
          </cell>
          <cell r="H1233">
            <v>2</v>
          </cell>
          <cell r="I1233">
            <v>2</v>
          </cell>
          <cell r="J1233">
            <v>0</v>
          </cell>
          <cell r="K1233">
            <v>0</v>
          </cell>
          <cell r="L1233">
            <v>0.84619999999999995</v>
          </cell>
          <cell r="M1233">
            <v>0</v>
          </cell>
          <cell r="N1233">
            <v>0</v>
          </cell>
          <cell r="O1233">
            <v>0.48980000000000001</v>
          </cell>
          <cell r="P1233">
            <v>0.48980000000000001</v>
          </cell>
          <cell r="Q1233">
            <v>0</v>
          </cell>
        </row>
        <row r="1234">
          <cell r="B1234" t="str">
            <v>1703_HS_ELA</v>
          </cell>
          <cell r="C1234" t="str">
            <v>Dillon 3</v>
          </cell>
          <cell r="D1234" t="str">
            <v>ELA</v>
          </cell>
          <cell r="E1234" t="str">
            <v>1703</v>
          </cell>
          <cell r="F1234" t="str">
            <v>HS</v>
          </cell>
          <cell r="G1234">
            <v>9</v>
          </cell>
          <cell r="H1234">
            <v>2</v>
          </cell>
          <cell r="I1234">
            <v>0</v>
          </cell>
          <cell r="J1234">
            <v>5</v>
          </cell>
          <cell r="K1234">
            <v>0</v>
          </cell>
          <cell r="L1234">
            <v>1</v>
          </cell>
          <cell r="M1234">
            <v>0.55559999999999998</v>
          </cell>
          <cell r="N1234">
            <v>0</v>
          </cell>
          <cell r="O1234">
            <v>0.9022</v>
          </cell>
          <cell r="P1234">
            <v>0.34660000000000002</v>
          </cell>
          <cell r="Q1234">
            <v>0.45454545454545453</v>
          </cell>
        </row>
        <row r="1235">
          <cell r="B1235" t="str">
            <v>1703_04_Math</v>
          </cell>
          <cell r="C1235" t="str">
            <v>Dillon 3</v>
          </cell>
          <cell r="D1235" t="str">
            <v>Math</v>
          </cell>
          <cell r="E1235" t="str">
            <v>1703</v>
          </cell>
          <cell r="F1235" t="str">
            <v>04</v>
          </cell>
          <cell r="G1235">
            <v>12</v>
          </cell>
          <cell r="H1235">
            <v>2</v>
          </cell>
          <cell r="I1235">
            <v>0</v>
          </cell>
          <cell r="J1235">
            <v>3</v>
          </cell>
          <cell r="K1235">
            <v>2</v>
          </cell>
          <cell r="L1235">
            <v>1</v>
          </cell>
          <cell r="M1235">
            <v>0.25</v>
          </cell>
          <cell r="N1235">
            <v>1</v>
          </cell>
          <cell r="O1235">
            <v>0.47789999999999999</v>
          </cell>
          <cell r="P1235">
            <v>0.22789999999999999</v>
          </cell>
          <cell r="Q1235">
            <v>0.35714285714285715</v>
          </cell>
        </row>
        <row r="1236">
          <cell r="B1236" t="str">
            <v>1703_08_Math</v>
          </cell>
          <cell r="C1236" t="str">
            <v>Dillon 3</v>
          </cell>
          <cell r="D1236" t="str">
            <v>Math</v>
          </cell>
          <cell r="E1236" t="str">
            <v>1703</v>
          </cell>
          <cell r="F1236" t="str">
            <v>08</v>
          </cell>
          <cell r="G1236">
            <v>9</v>
          </cell>
          <cell r="H1236">
            <v>2</v>
          </cell>
          <cell r="I1236">
            <v>2</v>
          </cell>
          <cell r="J1236">
            <v>0</v>
          </cell>
          <cell r="K1236">
            <v>0</v>
          </cell>
          <cell r="L1236">
            <v>0.84619999999999995</v>
          </cell>
          <cell r="M1236">
            <v>0</v>
          </cell>
          <cell r="N1236">
            <v>0</v>
          </cell>
          <cell r="O1236">
            <v>0.22450000000000001</v>
          </cell>
          <cell r="P1236">
            <v>0.22450000000000001</v>
          </cell>
          <cell r="Q1236">
            <v>0</v>
          </cell>
        </row>
        <row r="1237">
          <cell r="B1237" t="str">
            <v>1703_HS_Math</v>
          </cell>
          <cell r="C1237" t="str">
            <v>Dillon 3</v>
          </cell>
          <cell r="D1237" t="str">
            <v>Math</v>
          </cell>
          <cell r="E1237" t="str">
            <v>1703</v>
          </cell>
          <cell r="F1237" t="str">
            <v>HS</v>
          </cell>
          <cell r="G1237">
            <v>5</v>
          </cell>
          <cell r="H1237">
            <v>2</v>
          </cell>
          <cell r="I1237">
            <v>0</v>
          </cell>
          <cell r="J1237">
            <v>1</v>
          </cell>
          <cell r="K1237">
            <v>0</v>
          </cell>
          <cell r="L1237">
            <v>1</v>
          </cell>
          <cell r="M1237">
            <v>0.2</v>
          </cell>
          <cell r="N1237">
            <v>0</v>
          </cell>
          <cell r="O1237">
            <v>0.4516</v>
          </cell>
          <cell r="P1237">
            <v>0.25159999999999999</v>
          </cell>
          <cell r="Q1237">
            <v>0.14285714285714285</v>
          </cell>
        </row>
        <row r="1238">
          <cell r="B1238" t="str">
            <v>1704_04_ELA</v>
          </cell>
          <cell r="C1238" t="str">
            <v>Dillon 4</v>
          </cell>
          <cell r="D1238" t="str">
            <v>ELA</v>
          </cell>
          <cell r="E1238" t="str">
            <v>1704</v>
          </cell>
          <cell r="F1238" t="str">
            <v>04</v>
          </cell>
          <cell r="G1238">
            <v>18</v>
          </cell>
          <cell r="H1238">
            <v>4</v>
          </cell>
          <cell r="I1238">
            <v>0</v>
          </cell>
          <cell r="J1238">
            <v>0</v>
          </cell>
          <cell r="K1238">
            <v>2</v>
          </cell>
          <cell r="L1238">
            <v>1</v>
          </cell>
          <cell r="M1238">
            <v>0</v>
          </cell>
          <cell r="N1238">
            <v>0.5</v>
          </cell>
          <cell r="O1238">
            <v>0.26939999999999997</v>
          </cell>
          <cell r="P1238">
            <v>0.26939999999999997</v>
          </cell>
          <cell r="Q1238">
            <v>9.0909090909090912E-2</v>
          </cell>
        </row>
        <row r="1239">
          <cell r="B1239" t="str">
            <v>1704_08_ELA</v>
          </cell>
          <cell r="C1239" t="str">
            <v>Dillon 4</v>
          </cell>
          <cell r="D1239" t="str">
            <v>ELA</v>
          </cell>
          <cell r="E1239" t="str">
            <v>1704</v>
          </cell>
          <cell r="F1239" t="str">
            <v>08</v>
          </cell>
          <cell r="G1239">
            <v>26</v>
          </cell>
          <cell r="H1239">
            <v>1</v>
          </cell>
          <cell r="I1239">
            <v>0</v>
          </cell>
          <cell r="J1239">
            <v>0</v>
          </cell>
          <cell r="K1239">
            <v>1</v>
          </cell>
          <cell r="L1239">
            <v>1</v>
          </cell>
          <cell r="M1239">
            <v>0</v>
          </cell>
          <cell r="N1239">
            <v>1</v>
          </cell>
          <cell r="O1239">
            <v>0.23530000000000001</v>
          </cell>
          <cell r="P1239">
            <v>0.23530000000000001</v>
          </cell>
          <cell r="Q1239">
            <v>3.7037037037037035E-2</v>
          </cell>
        </row>
        <row r="1240">
          <cell r="B1240" t="str">
            <v>1704_HS_ELA</v>
          </cell>
          <cell r="C1240" t="str">
            <v>Dillon 4</v>
          </cell>
          <cell r="D1240" t="str">
            <v>ELA</v>
          </cell>
          <cell r="E1240" t="str">
            <v>1704</v>
          </cell>
          <cell r="F1240" t="str">
            <v>HS</v>
          </cell>
          <cell r="G1240">
            <v>26</v>
          </cell>
          <cell r="H1240">
            <v>4</v>
          </cell>
          <cell r="I1240">
            <v>3</v>
          </cell>
          <cell r="J1240">
            <v>9</v>
          </cell>
          <cell r="K1240">
            <v>3</v>
          </cell>
          <cell r="L1240">
            <v>0.90910000000000002</v>
          </cell>
          <cell r="M1240">
            <v>0.34620000000000001</v>
          </cell>
          <cell r="N1240">
            <v>0.75</v>
          </cell>
          <cell r="O1240">
            <v>0.75480000000000003</v>
          </cell>
          <cell r="P1240">
            <v>0.40860000000000002</v>
          </cell>
          <cell r="Q1240">
            <v>0.4</v>
          </cell>
        </row>
        <row r="1241">
          <cell r="B1241" t="str">
            <v>1704_04_Math</v>
          </cell>
          <cell r="C1241" t="str">
            <v>Dillon 4</v>
          </cell>
          <cell r="D1241" t="str">
            <v>Math</v>
          </cell>
          <cell r="E1241" t="str">
            <v>1704</v>
          </cell>
          <cell r="F1241" t="str">
            <v>04</v>
          </cell>
          <cell r="G1241">
            <v>18</v>
          </cell>
          <cell r="H1241">
            <v>4</v>
          </cell>
          <cell r="I1241">
            <v>0</v>
          </cell>
          <cell r="J1241">
            <v>0</v>
          </cell>
          <cell r="K1241">
            <v>3</v>
          </cell>
          <cell r="L1241">
            <v>1</v>
          </cell>
          <cell r="M1241">
            <v>0</v>
          </cell>
          <cell r="N1241">
            <v>0.75</v>
          </cell>
          <cell r="O1241">
            <v>0.2</v>
          </cell>
          <cell r="P1241">
            <v>0.2</v>
          </cell>
          <cell r="Q1241">
            <v>0.13636363636363635</v>
          </cell>
        </row>
        <row r="1242">
          <cell r="B1242" t="str">
            <v>1704_08_Math</v>
          </cell>
          <cell r="C1242" t="str">
            <v>Dillon 4</v>
          </cell>
          <cell r="D1242" t="str">
            <v>Math</v>
          </cell>
          <cell r="E1242" t="str">
            <v>1704</v>
          </cell>
          <cell r="F1242" t="str">
            <v>08</v>
          </cell>
          <cell r="G1242">
            <v>26</v>
          </cell>
          <cell r="H1242">
            <v>1</v>
          </cell>
          <cell r="I1242">
            <v>0</v>
          </cell>
          <cell r="J1242">
            <v>0</v>
          </cell>
          <cell r="K1242">
            <v>1</v>
          </cell>
          <cell r="L1242">
            <v>1</v>
          </cell>
          <cell r="M1242">
            <v>0</v>
          </cell>
          <cell r="N1242">
            <v>1</v>
          </cell>
          <cell r="O1242">
            <v>0.14860000000000001</v>
          </cell>
          <cell r="P1242">
            <v>0.14860000000000001</v>
          </cell>
          <cell r="Q1242">
            <v>3.7037037037037035E-2</v>
          </cell>
        </row>
        <row r="1243">
          <cell r="B1243" t="str">
            <v>1704_HS_Math</v>
          </cell>
          <cell r="C1243" t="str">
            <v>Dillon 4</v>
          </cell>
          <cell r="D1243" t="str">
            <v>Math</v>
          </cell>
          <cell r="E1243" t="str">
            <v>1704</v>
          </cell>
          <cell r="F1243" t="str">
            <v>HS</v>
          </cell>
          <cell r="G1243">
            <v>25</v>
          </cell>
          <cell r="H1243">
            <v>4</v>
          </cell>
          <cell r="I1243">
            <v>5</v>
          </cell>
          <cell r="J1243">
            <v>7</v>
          </cell>
          <cell r="K1243">
            <v>1</v>
          </cell>
          <cell r="L1243">
            <v>0.85289999999999999</v>
          </cell>
          <cell r="M1243">
            <v>0.28000000000000003</v>
          </cell>
          <cell r="N1243">
            <v>0.25</v>
          </cell>
          <cell r="O1243">
            <v>0.50349999999999995</v>
          </cell>
          <cell r="P1243">
            <v>0.2235</v>
          </cell>
          <cell r="Q1243">
            <v>0.27586206896551724</v>
          </cell>
        </row>
        <row r="1244">
          <cell r="B1244" t="str">
            <v>1802_04_ELA</v>
          </cell>
          <cell r="C1244" t="str">
            <v>Dorchester 2</v>
          </cell>
          <cell r="D1244" t="str">
            <v>ELA</v>
          </cell>
          <cell r="E1244" t="str">
            <v>1802</v>
          </cell>
          <cell r="F1244" t="str">
            <v>04</v>
          </cell>
          <cell r="G1244">
            <v>244</v>
          </cell>
          <cell r="H1244">
            <v>16</v>
          </cell>
          <cell r="I1244">
            <v>1</v>
          </cell>
          <cell r="J1244">
            <v>53</v>
          </cell>
          <cell r="K1244">
            <v>6</v>
          </cell>
          <cell r="L1244">
            <v>0.99619999999999997</v>
          </cell>
          <cell r="M1244">
            <v>0.2172</v>
          </cell>
          <cell r="N1244">
            <v>0.375</v>
          </cell>
          <cell r="O1244">
            <v>0.58840000000000003</v>
          </cell>
          <cell r="P1244">
            <v>0.37119999999999997</v>
          </cell>
          <cell r="Q1244">
            <v>0.22692307692307692</v>
          </cell>
        </row>
        <row r="1245">
          <cell r="B1245" t="str">
            <v>1802_08_ELA</v>
          </cell>
          <cell r="C1245" t="str">
            <v>Dorchester 2</v>
          </cell>
          <cell r="D1245" t="str">
            <v>ELA</v>
          </cell>
          <cell r="E1245" t="str">
            <v>1802</v>
          </cell>
          <cell r="F1245" t="str">
            <v>08</v>
          </cell>
          <cell r="G1245">
            <v>211</v>
          </cell>
          <cell r="H1245">
            <v>20</v>
          </cell>
          <cell r="I1245">
            <v>8</v>
          </cell>
          <cell r="J1245">
            <v>15</v>
          </cell>
          <cell r="K1245">
            <v>6</v>
          </cell>
          <cell r="L1245">
            <v>0.96650000000000003</v>
          </cell>
          <cell r="M1245">
            <v>7.1099999999999997E-2</v>
          </cell>
          <cell r="N1245">
            <v>0.3</v>
          </cell>
          <cell r="O1245">
            <v>0.49380000000000002</v>
          </cell>
          <cell r="P1245">
            <v>0.42270000000000002</v>
          </cell>
          <cell r="Q1245">
            <v>9.0909090909090912E-2</v>
          </cell>
        </row>
        <row r="1246">
          <cell r="B1246" t="str">
            <v>1802_HS_ELA</v>
          </cell>
          <cell r="C1246" t="str">
            <v>Dorchester 2</v>
          </cell>
          <cell r="D1246" t="str">
            <v>ELA</v>
          </cell>
          <cell r="E1246" t="str">
            <v>1802</v>
          </cell>
          <cell r="F1246" t="str">
            <v>HS</v>
          </cell>
          <cell r="G1246">
            <v>203</v>
          </cell>
          <cell r="H1246">
            <v>15</v>
          </cell>
          <cell r="I1246">
            <v>22</v>
          </cell>
          <cell r="J1246">
            <v>90</v>
          </cell>
          <cell r="K1246">
            <v>2</v>
          </cell>
          <cell r="L1246">
            <v>0.9083</v>
          </cell>
          <cell r="M1246">
            <v>0.44330000000000003</v>
          </cell>
          <cell r="N1246">
            <v>0.1333</v>
          </cell>
          <cell r="O1246">
            <v>0.89359999999999995</v>
          </cell>
          <cell r="P1246">
            <v>0.45029999999999998</v>
          </cell>
          <cell r="Q1246">
            <v>0.42201834862385323</v>
          </cell>
        </row>
        <row r="1247">
          <cell r="B1247" t="str">
            <v>1802_04_Math</v>
          </cell>
          <cell r="C1247" t="str">
            <v>Dorchester 2</v>
          </cell>
          <cell r="D1247" t="str">
            <v>Math</v>
          </cell>
          <cell r="E1247" t="str">
            <v>1802</v>
          </cell>
          <cell r="F1247" t="str">
            <v>04</v>
          </cell>
          <cell r="G1247">
            <v>244</v>
          </cell>
          <cell r="H1247">
            <v>16</v>
          </cell>
          <cell r="I1247">
            <v>1</v>
          </cell>
          <cell r="J1247">
            <v>50</v>
          </cell>
          <cell r="K1247">
            <v>6</v>
          </cell>
          <cell r="L1247">
            <v>0.99619999999999997</v>
          </cell>
          <cell r="M1247">
            <v>0.2049</v>
          </cell>
          <cell r="N1247">
            <v>0.375</v>
          </cell>
          <cell r="O1247">
            <v>0.47120000000000001</v>
          </cell>
          <cell r="P1247">
            <v>0.26629999999999998</v>
          </cell>
          <cell r="Q1247">
            <v>0.2153846153846154</v>
          </cell>
        </row>
        <row r="1248">
          <cell r="B1248" t="str">
            <v>1802_08_Math</v>
          </cell>
          <cell r="C1248" t="str">
            <v>Dorchester 2</v>
          </cell>
          <cell r="D1248" t="str">
            <v>Math</v>
          </cell>
          <cell r="E1248" t="str">
            <v>1802</v>
          </cell>
          <cell r="F1248" t="str">
            <v>08</v>
          </cell>
          <cell r="G1248">
            <v>210</v>
          </cell>
          <cell r="H1248">
            <v>20</v>
          </cell>
          <cell r="I1248">
            <v>9</v>
          </cell>
          <cell r="J1248">
            <v>9</v>
          </cell>
          <cell r="K1248">
            <v>9</v>
          </cell>
          <cell r="L1248">
            <v>0.96230000000000004</v>
          </cell>
          <cell r="M1248">
            <v>4.2900000000000001E-2</v>
          </cell>
          <cell r="N1248">
            <v>0.45</v>
          </cell>
          <cell r="O1248">
            <v>0.34939999999999999</v>
          </cell>
          <cell r="P1248">
            <v>0.30659999999999998</v>
          </cell>
          <cell r="Q1248">
            <v>7.8260869565217397E-2</v>
          </cell>
        </row>
        <row r="1249">
          <cell r="B1249" t="str">
            <v>1802_HS_Math</v>
          </cell>
          <cell r="C1249" t="str">
            <v>Dorchester 2</v>
          </cell>
          <cell r="D1249" t="str">
            <v>Math</v>
          </cell>
          <cell r="E1249" t="str">
            <v>1802</v>
          </cell>
          <cell r="F1249" t="str">
            <v>HS</v>
          </cell>
          <cell r="G1249">
            <v>183</v>
          </cell>
          <cell r="H1249">
            <v>7</v>
          </cell>
          <cell r="I1249">
            <v>21</v>
          </cell>
          <cell r="J1249">
            <v>56</v>
          </cell>
          <cell r="K1249">
            <v>0</v>
          </cell>
          <cell r="L1249">
            <v>0.90049999999999997</v>
          </cell>
          <cell r="M1249">
            <v>0.30599999999999999</v>
          </cell>
          <cell r="N1249">
            <v>0</v>
          </cell>
          <cell r="O1249">
            <v>0.71560000000000001</v>
          </cell>
          <cell r="P1249">
            <v>0.40949999999999998</v>
          </cell>
          <cell r="Q1249">
            <v>0.29473684210526313</v>
          </cell>
        </row>
        <row r="1250">
          <cell r="B1250" t="str">
            <v>1804_04_ELA</v>
          </cell>
          <cell r="C1250" t="str">
            <v>Dorchester 4</v>
          </cell>
          <cell r="D1250" t="str">
            <v>ELA</v>
          </cell>
          <cell r="E1250" t="str">
            <v>1804</v>
          </cell>
          <cell r="F1250" t="str">
            <v>04</v>
          </cell>
          <cell r="G1250">
            <v>20</v>
          </cell>
          <cell r="H1250">
            <v>2</v>
          </cell>
          <cell r="I1250">
            <v>0</v>
          </cell>
          <cell r="J1250">
            <v>1</v>
          </cell>
          <cell r="K1250">
            <v>1</v>
          </cell>
          <cell r="L1250">
            <v>1</v>
          </cell>
          <cell r="M1250">
            <v>0.05</v>
          </cell>
          <cell r="N1250">
            <v>0.5</v>
          </cell>
          <cell r="O1250">
            <v>0.37409999999999999</v>
          </cell>
          <cell r="P1250">
            <v>0.3241</v>
          </cell>
          <cell r="Q1250">
            <v>9.0909090909090912E-2</v>
          </cell>
        </row>
        <row r="1251">
          <cell r="B1251" t="str">
            <v>1804_08_ELA</v>
          </cell>
          <cell r="C1251" t="str">
            <v>Dorchester 4</v>
          </cell>
          <cell r="D1251" t="str">
            <v>ELA</v>
          </cell>
          <cell r="E1251" t="str">
            <v>1804</v>
          </cell>
          <cell r="F1251" t="str">
            <v>08</v>
          </cell>
          <cell r="G1251">
            <v>22</v>
          </cell>
          <cell r="H1251">
            <v>5</v>
          </cell>
          <cell r="I1251">
            <v>1</v>
          </cell>
          <cell r="J1251">
            <v>1</v>
          </cell>
          <cell r="K1251">
            <v>4</v>
          </cell>
          <cell r="L1251">
            <v>0.96430000000000005</v>
          </cell>
          <cell r="M1251">
            <v>4.5499999999999999E-2</v>
          </cell>
          <cell r="N1251">
            <v>0.8</v>
          </cell>
          <cell r="O1251">
            <v>0.30859999999999999</v>
          </cell>
          <cell r="P1251">
            <v>0.26319999999999999</v>
          </cell>
          <cell r="Q1251">
            <v>0.18518518518518517</v>
          </cell>
        </row>
        <row r="1252">
          <cell r="B1252" t="str">
            <v>1804_HS_ELA</v>
          </cell>
          <cell r="C1252" t="str">
            <v>Dorchester 4</v>
          </cell>
          <cell r="D1252" t="str">
            <v>ELA</v>
          </cell>
          <cell r="E1252" t="str">
            <v>1804</v>
          </cell>
          <cell r="F1252" t="str">
            <v>HS</v>
          </cell>
          <cell r="G1252">
            <v>24</v>
          </cell>
          <cell r="H1252">
            <v>3</v>
          </cell>
          <cell r="I1252">
            <v>2</v>
          </cell>
          <cell r="J1252">
            <v>12</v>
          </cell>
          <cell r="K1252">
            <v>2</v>
          </cell>
          <cell r="L1252">
            <v>0.93100000000000005</v>
          </cell>
          <cell r="M1252">
            <v>0.5</v>
          </cell>
          <cell r="N1252">
            <v>0.66669999999999996</v>
          </cell>
          <cell r="O1252">
            <v>0.78620000000000001</v>
          </cell>
          <cell r="P1252">
            <v>0.28620000000000001</v>
          </cell>
          <cell r="Q1252">
            <v>0.51851851851851849</v>
          </cell>
        </row>
        <row r="1253">
          <cell r="B1253" t="str">
            <v>1804_04_Math</v>
          </cell>
          <cell r="C1253" t="str">
            <v>Dorchester 4</v>
          </cell>
          <cell r="D1253" t="str">
            <v>Math</v>
          </cell>
          <cell r="E1253" t="str">
            <v>1804</v>
          </cell>
          <cell r="F1253" t="str">
            <v>04</v>
          </cell>
          <cell r="G1253">
            <v>20</v>
          </cell>
          <cell r="H1253">
            <v>2</v>
          </cell>
          <cell r="I1253">
            <v>0</v>
          </cell>
          <cell r="J1253">
            <v>0</v>
          </cell>
          <cell r="K1253">
            <v>0</v>
          </cell>
          <cell r="L1253">
            <v>1</v>
          </cell>
          <cell r="M1253">
            <v>0</v>
          </cell>
          <cell r="N1253">
            <v>0</v>
          </cell>
          <cell r="O1253">
            <v>0.3165</v>
          </cell>
          <cell r="P1253">
            <v>0.3165</v>
          </cell>
          <cell r="Q1253">
            <v>0</v>
          </cell>
        </row>
        <row r="1254">
          <cell r="B1254" t="str">
            <v>1804_08_Math</v>
          </cell>
          <cell r="C1254" t="str">
            <v>Dorchester 4</v>
          </cell>
          <cell r="D1254" t="str">
            <v>Math</v>
          </cell>
          <cell r="E1254" t="str">
            <v>1804</v>
          </cell>
          <cell r="F1254" t="str">
            <v>08</v>
          </cell>
          <cell r="G1254">
            <v>21</v>
          </cell>
          <cell r="H1254">
            <v>5</v>
          </cell>
          <cell r="I1254">
            <v>2</v>
          </cell>
          <cell r="J1254">
            <v>0</v>
          </cell>
          <cell r="K1254">
            <v>4</v>
          </cell>
          <cell r="L1254">
            <v>0.92859999999999998</v>
          </cell>
          <cell r="M1254">
            <v>0</v>
          </cell>
          <cell r="N1254">
            <v>0.8</v>
          </cell>
          <cell r="O1254">
            <v>0.1154</v>
          </cell>
          <cell r="P1254">
            <v>0.1154</v>
          </cell>
          <cell r="Q1254">
            <v>0.15384615384615385</v>
          </cell>
        </row>
        <row r="1255">
          <cell r="B1255" t="str">
            <v>1804_HS_Math</v>
          </cell>
          <cell r="C1255" t="str">
            <v>Dorchester 4</v>
          </cell>
          <cell r="D1255" t="str">
            <v>Math</v>
          </cell>
          <cell r="E1255" t="str">
            <v>1804</v>
          </cell>
          <cell r="F1255" t="str">
            <v>HS</v>
          </cell>
          <cell r="G1255">
            <v>31</v>
          </cell>
          <cell r="H1255">
            <v>3</v>
          </cell>
          <cell r="I1255">
            <v>4</v>
          </cell>
          <cell r="J1255">
            <v>1</v>
          </cell>
          <cell r="K1255">
            <v>2</v>
          </cell>
          <cell r="L1255">
            <v>0.89470000000000005</v>
          </cell>
          <cell r="M1255">
            <v>3.2300000000000002E-2</v>
          </cell>
          <cell r="N1255">
            <v>0.66669999999999996</v>
          </cell>
          <cell r="O1255">
            <v>0.27950000000000003</v>
          </cell>
          <cell r="P1255">
            <v>0.2472</v>
          </cell>
          <cell r="Q1255">
            <v>8.8235294117647065E-2</v>
          </cell>
        </row>
        <row r="1256">
          <cell r="B1256" t="str">
            <v>1901_04_ELA</v>
          </cell>
          <cell r="C1256" t="str">
            <v>Edgefield</v>
          </cell>
          <cell r="D1256" t="str">
            <v>ELA</v>
          </cell>
          <cell r="E1256" t="str">
            <v>1901</v>
          </cell>
          <cell r="F1256" t="str">
            <v>04</v>
          </cell>
          <cell r="G1256">
            <v>30</v>
          </cell>
          <cell r="H1256">
            <v>0</v>
          </cell>
          <cell r="I1256">
            <v>0</v>
          </cell>
          <cell r="J1256">
            <v>4</v>
          </cell>
          <cell r="K1256">
            <v>0</v>
          </cell>
          <cell r="L1256">
            <v>1</v>
          </cell>
          <cell r="M1256">
            <v>0.1333</v>
          </cell>
          <cell r="N1256">
            <v>0</v>
          </cell>
          <cell r="O1256">
            <v>0.37209999999999999</v>
          </cell>
          <cell r="P1256">
            <v>0.23880000000000001</v>
          </cell>
          <cell r="Q1256">
            <v>0.13333333333333333</v>
          </cell>
        </row>
        <row r="1257">
          <cell r="B1257" t="str">
            <v>1901_08_ELA</v>
          </cell>
          <cell r="C1257" t="str">
            <v>Edgefield</v>
          </cell>
          <cell r="D1257" t="str">
            <v>ELA</v>
          </cell>
          <cell r="E1257" t="str">
            <v>1901</v>
          </cell>
          <cell r="F1257" t="str">
            <v>08</v>
          </cell>
          <cell r="G1257">
            <v>27</v>
          </cell>
          <cell r="H1257">
            <v>1</v>
          </cell>
          <cell r="I1257">
            <v>0</v>
          </cell>
          <cell r="J1257">
            <v>2</v>
          </cell>
          <cell r="K1257">
            <v>0</v>
          </cell>
          <cell r="L1257">
            <v>1</v>
          </cell>
          <cell r="M1257">
            <v>7.4099999999999999E-2</v>
          </cell>
          <cell r="N1257">
            <v>0</v>
          </cell>
          <cell r="O1257">
            <v>0.43309999999999998</v>
          </cell>
          <cell r="P1257">
            <v>0.35899999999999999</v>
          </cell>
          <cell r="Q1257">
            <v>7.1428571428571425E-2</v>
          </cell>
        </row>
        <row r="1258">
          <cell r="B1258" t="str">
            <v>1901_HS_ELA</v>
          </cell>
          <cell r="C1258" t="str">
            <v>Edgefield</v>
          </cell>
          <cell r="D1258" t="str">
            <v>ELA</v>
          </cell>
          <cell r="E1258" t="str">
            <v>1901</v>
          </cell>
          <cell r="F1258" t="str">
            <v>HS</v>
          </cell>
          <cell r="G1258">
            <v>15</v>
          </cell>
          <cell r="H1258">
            <v>2</v>
          </cell>
          <cell r="I1258">
            <v>0</v>
          </cell>
          <cell r="J1258">
            <v>3</v>
          </cell>
          <cell r="K1258">
            <v>0</v>
          </cell>
          <cell r="L1258">
            <v>1</v>
          </cell>
          <cell r="M1258">
            <v>0.2</v>
          </cell>
          <cell r="N1258">
            <v>0</v>
          </cell>
          <cell r="O1258">
            <v>0.77059999999999995</v>
          </cell>
          <cell r="P1258">
            <v>0.5706</v>
          </cell>
          <cell r="Q1258">
            <v>0.17647058823529413</v>
          </cell>
        </row>
        <row r="1259">
          <cell r="B1259" t="str">
            <v>1901_04_Math</v>
          </cell>
          <cell r="C1259" t="str">
            <v>Edgefield</v>
          </cell>
          <cell r="D1259" t="str">
            <v>Math</v>
          </cell>
          <cell r="E1259" t="str">
            <v>1901</v>
          </cell>
          <cell r="F1259" t="str">
            <v>04</v>
          </cell>
          <cell r="G1259">
            <v>30</v>
          </cell>
          <cell r="H1259">
            <v>0</v>
          </cell>
          <cell r="I1259">
            <v>0</v>
          </cell>
          <cell r="J1259">
            <v>3</v>
          </cell>
          <cell r="K1259">
            <v>0</v>
          </cell>
          <cell r="L1259">
            <v>1</v>
          </cell>
          <cell r="M1259">
            <v>0.1</v>
          </cell>
          <cell r="N1259">
            <v>0</v>
          </cell>
          <cell r="O1259">
            <v>0.27910000000000001</v>
          </cell>
          <cell r="P1259">
            <v>0.17910000000000001</v>
          </cell>
          <cell r="Q1259">
            <v>0.1</v>
          </cell>
        </row>
        <row r="1260">
          <cell r="B1260" t="str">
            <v>1901_08_Math</v>
          </cell>
          <cell r="C1260" t="str">
            <v>Edgefield</v>
          </cell>
          <cell r="D1260" t="str">
            <v>Math</v>
          </cell>
          <cell r="E1260" t="str">
            <v>1901</v>
          </cell>
          <cell r="F1260" t="str">
            <v>08</v>
          </cell>
          <cell r="G1260">
            <v>27</v>
          </cell>
          <cell r="H1260">
            <v>1</v>
          </cell>
          <cell r="I1260">
            <v>0</v>
          </cell>
          <cell r="J1260">
            <v>0</v>
          </cell>
          <cell r="K1260">
            <v>0</v>
          </cell>
          <cell r="L1260">
            <v>1</v>
          </cell>
          <cell r="M1260">
            <v>0</v>
          </cell>
          <cell r="N1260">
            <v>0</v>
          </cell>
          <cell r="O1260">
            <v>0.22439999999999999</v>
          </cell>
          <cell r="P1260">
            <v>0.22439999999999999</v>
          </cell>
          <cell r="Q1260">
            <v>0</v>
          </cell>
        </row>
        <row r="1261">
          <cell r="B1261" t="str">
            <v>1901_HS_Math</v>
          </cell>
          <cell r="C1261" t="str">
            <v>Edgefield</v>
          </cell>
          <cell r="D1261" t="str">
            <v>Math</v>
          </cell>
          <cell r="E1261" t="str">
            <v>1901</v>
          </cell>
          <cell r="F1261" t="str">
            <v>HS</v>
          </cell>
          <cell r="G1261">
            <v>19</v>
          </cell>
          <cell r="H1261">
            <v>3</v>
          </cell>
          <cell r="I1261">
            <v>0</v>
          </cell>
          <cell r="J1261">
            <v>1</v>
          </cell>
          <cell r="K1261">
            <v>0</v>
          </cell>
          <cell r="L1261">
            <v>1</v>
          </cell>
          <cell r="M1261">
            <v>5.2600000000000001E-2</v>
          </cell>
          <cell r="N1261">
            <v>0</v>
          </cell>
          <cell r="O1261">
            <v>0.26669999999999999</v>
          </cell>
          <cell r="P1261">
            <v>0.214</v>
          </cell>
          <cell r="Q1261">
            <v>4.5454545454545456E-2</v>
          </cell>
        </row>
        <row r="1262">
          <cell r="B1262" t="str">
            <v>2001_04_ELA</v>
          </cell>
          <cell r="C1262" t="str">
            <v>Fairfield</v>
          </cell>
          <cell r="D1262" t="str">
            <v>ELA</v>
          </cell>
          <cell r="E1262" t="str">
            <v>2001</v>
          </cell>
          <cell r="F1262" t="str">
            <v>04</v>
          </cell>
          <cell r="G1262">
            <v>35</v>
          </cell>
          <cell r="H1262">
            <v>1</v>
          </cell>
          <cell r="I1262">
            <v>0</v>
          </cell>
          <cell r="J1262">
            <v>7</v>
          </cell>
          <cell r="K1262">
            <v>0</v>
          </cell>
          <cell r="L1262">
            <v>1</v>
          </cell>
          <cell r="M1262">
            <v>0.2</v>
          </cell>
          <cell r="N1262">
            <v>0</v>
          </cell>
          <cell r="O1262">
            <v>0.40720000000000001</v>
          </cell>
          <cell r="P1262">
            <v>0.2072</v>
          </cell>
          <cell r="Q1262">
            <v>0.19444444444444445</v>
          </cell>
        </row>
        <row r="1263">
          <cell r="B1263" t="str">
            <v>2001_08_ELA</v>
          </cell>
          <cell r="C1263" t="str">
            <v>Fairfield</v>
          </cell>
          <cell r="D1263" t="str">
            <v>ELA</v>
          </cell>
          <cell r="E1263" t="str">
            <v>2001</v>
          </cell>
          <cell r="F1263" t="str">
            <v>08</v>
          </cell>
          <cell r="G1263">
            <v>17</v>
          </cell>
          <cell r="H1263">
            <v>2</v>
          </cell>
          <cell r="I1263">
            <v>2</v>
          </cell>
          <cell r="J1263">
            <v>1</v>
          </cell>
          <cell r="K1263">
            <v>1</v>
          </cell>
          <cell r="L1263">
            <v>0.90480000000000005</v>
          </cell>
          <cell r="M1263">
            <v>5.8799999999999998E-2</v>
          </cell>
          <cell r="N1263">
            <v>0.5</v>
          </cell>
          <cell r="O1263">
            <v>0.2727</v>
          </cell>
          <cell r="P1263">
            <v>0.21390000000000001</v>
          </cell>
          <cell r="Q1263">
            <v>0.10526315789473684</v>
          </cell>
        </row>
        <row r="1264">
          <cell r="B1264" t="str">
            <v>2001_HS_ELA</v>
          </cell>
          <cell r="C1264" t="str">
            <v>Fairfield</v>
          </cell>
          <cell r="D1264" t="str">
            <v>ELA</v>
          </cell>
          <cell r="E1264" t="str">
            <v>2001</v>
          </cell>
          <cell r="F1264" t="str">
            <v>HS</v>
          </cell>
          <cell r="G1264">
            <v>15</v>
          </cell>
          <cell r="H1264">
            <v>1</v>
          </cell>
          <cell r="I1264">
            <v>0</v>
          </cell>
          <cell r="J1264">
            <v>4</v>
          </cell>
          <cell r="K1264">
            <v>0</v>
          </cell>
          <cell r="L1264">
            <v>1</v>
          </cell>
          <cell r="M1264">
            <v>0.26669999999999999</v>
          </cell>
          <cell r="N1264">
            <v>0</v>
          </cell>
          <cell r="O1264">
            <v>0.74329999999999996</v>
          </cell>
          <cell r="P1264">
            <v>0.47660000000000002</v>
          </cell>
          <cell r="Q1264">
            <v>0.25</v>
          </cell>
        </row>
        <row r="1265">
          <cell r="B1265" t="str">
            <v>2001_04_Math</v>
          </cell>
          <cell r="C1265" t="str">
            <v>Fairfield</v>
          </cell>
          <cell r="D1265" t="str">
            <v>Math</v>
          </cell>
          <cell r="E1265" t="str">
            <v>2001</v>
          </cell>
          <cell r="F1265" t="str">
            <v>04</v>
          </cell>
          <cell r="G1265">
            <v>35</v>
          </cell>
          <cell r="H1265">
            <v>1</v>
          </cell>
          <cell r="I1265">
            <v>0</v>
          </cell>
          <cell r="J1265">
            <v>4</v>
          </cell>
          <cell r="K1265">
            <v>0</v>
          </cell>
          <cell r="L1265">
            <v>1</v>
          </cell>
          <cell r="M1265">
            <v>0.1143</v>
          </cell>
          <cell r="N1265">
            <v>0</v>
          </cell>
          <cell r="O1265">
            <v>0.27539999999999998</v>
          </cell>
          <cell r="P1265">
            <v>0.16120000000000001</v>
          </cell>
          <cell r="Q1265">
            <v>0.1111111111111111</v>
          </cell>
        </row>
        <row r="1266">
          <cell r="B1266" t="str">
            <v>2001_08_Math</v>
          </cell>
          <cell r="C1266" t="str">
            <v>Fairfield</v>
          </cell>
          <cell r="D1266" t="str">
            <v>Math</v>
          </cell>
          <cell r="E1266" t="str">
            <v>2001</v>
          </cell>
          <cell r="F1266" t="str">
            <v>08</v>
          </cell>
          <cell r="G1266">
            <v>17</v>
          </cell>
          <cell r="H1266">
            <v>2</v>
          </cell>
          <cell r="I1266">
            <v>2</v>
          </cell>
          <cell r="J1266">
            <v>0</v>
          </cell>
          <cell r="K1266">
            <v>2</v>
          </cell>
          <cell r="L1266">
            <v>0.90480000000000005</v>
          </cell>
          <cell r="M1266">
            <v>0</v>
          </cell>
          <cell r="N1266">
            <v>1</v>
          </cell>
          <cell r="O1266">
            <v>0.1234</v>
          </cell>
          <cell r="P1266">
            <v>0.1234</v>
          </cell>
          <cell r="Q1266">
            <v>0.10526315789473684</v>
          </cell>
        </row>
        <row r="1267">
          <cell r="B1267" t="str">
            <v>2001_HS_Math</v>
          </cell>
          <cell r="C1267" t="str">
            <v>Fairfield</v>
          </cell>
          <cell r="D1267" t="str">
            <v>Math</v>
          </cell>
          <cell r="E1267" t="str">
            <v>2001</v>
          </cell>
          <cell r="F1267" t="str">
            <v>HS</v>
          </cell>
          <cell r="G1267">
            <v>17</v>
          </cell>
          <cell r="H1267">
            <v>1</v>
          </cell>
          <cell r="I1267">
            <v>1</v>
          </cell>
          <cell r="J1267">
            <v>7</v>
          </cell>
          <cell r="K1267">
            <v>1</v>
          </cell>
          <cell r="L1267">
            <v>0.94740000000000002</v>
          </cell>
          <cell r="M1267">
            <v>0.4118</v>
          </cell>
          <cell r="N1267">
            <v>1</v>
          </cell>
          <cell r="O1267">
            <v>0.52939999999999998</v>
          </cell>
          <cell r="P1267">
            <v>0.1176</v>
          </cell>
          <cell r="Q1267">
            <v>0.44444444444444442</v>
          </cell>
        </row>
        <row r="1268">
          <cell r="B1268" t="str">
            <v>2101_04_ELA</v>
          </cell>
          <cell r="C1268" t="str">
            <v>Florence 1</v>
          </cell>
          <cell r="D1268" t="str">
            <v>ELA</v>
          </cell>
          <cell r="E1268" t="str">
            <v>2101</v>
          </cell>
          <cell r="F1268" t="str">
            <v>04</v>
          </cell>
          <cell r="G1268">
            <v>131</v>
          </cell>
          <cell r="H1268">
            <v>10</v>
          </cell>
          <cell r="I1268">
            <v>4</v>
          </cell>
          <cell r="J1268">
            <v>20</v>
          </cell>
          <cell r="K1268">
            <v>3</v>
          </cell>
          <cell r="L1268">
            <v>0.97240000000000004</v>
          </cell>
          <cell r="M1268">
            <v>0.1527</v>
          </cell>
          <cell r="N1268">
            <v>0.3</v>
          </cell>
          <cell r="O1268">
            <v>0.49220000000000003</v>
          </cell>
          <cell r="P1268">
            <v>0.33950000000000002</v>
          </cell>
          <cell r="Q1268">
            <v>0.16312056737588654</v>
          </cell>
        </row>
        <row r="1269">
          <cell r="B1269" t="str">
            <v>2101_08_ELA</v>
          </cell>
          <cell r="C1269" t="str">
            <v>Florence 1</v>
          </cell>
          <cell r="D1269" t="str">
            <v>ELA</v>
          </cell>
          <cell r="E1269" t="str">
            <v>2101</v>
          </cell>
          <cell r="F1269" t="str">
            <v>08</v>
          </cell>
          <cell r="G1269">
            <v>156</v>
          </cell>
          <cell r="H1269">
            <v>10</v>
          </cell>
          <cell r="I1269">
            <v>9</v>
          </cell>
          <cell r="J1269">
            <v>10</v>
          </cell>
          <cell r="K1269">
            <v>1</v>
          </cell>
          <cell r="L1269">
            <v>0.9486</v>
          </cell>
          <cell r="M1269">
            <v>6.4100000000000004E-2</v>
          </cell>
          <cell r="N1269">
            <v>0.1</v>
          </cell>
          <cell r="O1269">
            <v>0.45300000000000001</v>
          </cell>
          <cell r="P1269">
            <v>0.38890000000000002</v>
          </cell>
          <cell r="Q1269">
            <v>6.6265060240963861E-2</v>
          </cell>
        </row>
        <row r="1270">
          <cell r="B1270" t="str">
            <v>2101_HS_ELA</v>
          </cell>
          <cell r="C1270" t="str">
            <v>Florence 1</v>
          </cell>
          <cell r="D1270" t="str">
            <v>ELA</v>
          </cell>
          <cell r="E1270" t="str">
            <v>2101</v>
          </cell>
          <cell r="F1270" t="str">
            <v>HS</v>
          </cell>
          <cell r="G1270">
            <v>136</v>
          </cell>
          <cell r="H1270">
            <v>10</v>
          </cell>
          <cell r="I1270">
            <v>9</v>
          </cell>
          <cell r="J1270">
            <v>61</v>
          </cell>
          <cell r="K1270">
            <v>4</v>
          </cell>
          <cell r="L1270">
            <v>0.94189999999999996</v>
          </cell>
          <cell r="M1270">
            <v>0.44850000000000001</v>
          </cell>
          <cell r="N1270">
            <v>0.4</v>
          </cell>
          <cell r="O1270">
            <v>0.83819999999999995</v>
          </cell>
          <cell r="P1270">
            <v>0.38969999999999999</v>
          </cell>
          <cell r="Q1270">
            <v>0.4452054794520548</v>
          </cell>
        </row>
        <row r="1271">
          <cell r="B1271" t="str">
            <v>2101_04_Math</v>
          </cell>
          <cell r="C1271" t="str">
            <v>Florence 1</v>
          </cell>
          <cell r="D1271" t="str">
            <v>Math</v>
          </cell>
          <cell r="E1271" t="str">
            <v>2101</v>
          </cell>
          <cell r="F1271" t="str">
            <v>04</v>
          </cell>
          <cell r="G1271">
            <v>131</v>
          </cell>
          <cell r="H1271">
            <v>10</v>
          </cell>
          <cell r="I1271">
            <v>4</v>
          </cell>
          <cell r="J1271">
            <v>6</v>
          </cell>
          <cell r="K1271">
            <v>4</v>
          </cell>
          <cell r="L1271">
            <v>0.97240000000000004</v>
          </cell>
          <cell r="M1271">
            <v>4.58E-2</v>
          </cell>
          <cell r="N1271">
            <v>0.4</v>
          </cell>
          <cell r="O1271">
            <v>0.31830000000000003</v>
          </cell>
          <cell r="P1271">
            <v>0.27250000000000002</v>
          </cell>
          <cell r="Q1271">
            <v>7.0921985815602842E-2</v>
          </cell>
        </row>
        <row r="1272">
          <cell r="B1272" t="str">
            <v>2101_08_Math</v>
          </cell>
          <cell r="C1272" t="str">
            <v>Florence 1</v>
          </cell>
          <cell r="D1272" t="str">
            <v>Math</v>
          </cell>
          <cell r="E1272" t="str">
            <v>2101</v>
          </cell>
          <cell r="F1272" t="str">
            <v>08</v>
          </cell>
          <cell r="G1272">
            <v>158</v>
          </cell>
          <cell r="H1272">
            <v>10</v>
          </cell>
          <cell r="I1272">
            <v>7</v>
          </cell>
          <cell r="J1272">
            <v>2</v>
          </cell>
          <cell r="K1272">
            <v>5</v>
          </cell>
          <cell r="L1272">
            <v>0.96</v>
          </cell>
          <cell r="M1272">
            <v>1.2699999999999999E-2</v>
          </cell>
          <cell r="N1272">
            <v>0.5</v>
          </cell>
          <cell r="O1272">
            <v>0.2288</v>
          </cell>
          <cell r="P1272">
            <v>0.21609999999999999</v>
          </cell>
          <cell r="Q1272">
            <v>4.1666666666666664E-2</v>
          </cell>
        </row>
        <row r="1273">
          <cell r="B1273" t="str">
            <v>2101_HS_Math</v>
          </cell>
          <cell r="C1273" t="str">
            <v>Florence 1</v>
          </cell>
          <cell r="D1273" t="str">
            <v>Math</v>
          </cell>
          <cell r="E1273" t="str">
            <v>2101</v>
          </cell>
          <cell r="F1273" t="str">
            <v>HS</v>
          </cell>
          <cell r="G1273">
            <v>145</v>
          </cell>
          <cell r="H1273">
            <v>8</v>
          </cell>
          <cell r="I1273">
            <v>9</v>
          </cell>
          <cell r="J1273">
            <v>57</v>
          </cell>
          <cell r="K1273">
            <v>2</v>
          </cell>
          <cell r="L1273">
            <v>0.94440000000000002</v>
          </cell>
          <cell r="M1273">
            <v>0.3931</v>
          </cell>
          <cell r="N1273">
            <v>0.25</v>
          </cell>
          <cell r="O1273">
            <v>0.65849999999999997</v>
          </cell>
          <cell r="P1273">
            <v>0.26540000000000002</v>
          </cell>
          <cell r="Q1273">
            <v>0.38562091503267976</v>
          </cell>
        </row>
        <row r="1274">
          <cell r="B1274" t="str">
            <v>2102_04_ELA</v>
          </cell>
          <cell r="C1274" t="str">
            <v>Florence 2</v>
          </cell>
          <cell r="D1274" t="str">
            <v>ELA</v>
          </cell>
          <cell r="E1274" t="str">
            <v>2102</v>
          </cell>
          <cell r="F1274" t="str">
            <v>04</v>
          </cell>
          <cell r="G1274">
            <v>21</v>
          </cell>
          <cell r="H1274">
            <v>2</v>
          </cell>
          <cell r="I1274">
            <v>0</v>
          </cell>
          <cell r="J1274">
            <v>1</v>
          </cell>
          <cell r="K1274">
            <v>1</v>
          </cell>
          <cell r="L1274">
            <v>1</v>
          </cell>
          <cell r="M1274">
            <v>4.7600000000000003E-2</v>
          </cell>
          <cell r="N1274">
            <v>0.5</v>
          </cell>
          <cell r="O1274">
            <v>0.30990000000000001</v>
          </cell>
          <cell r="P1274">
            <v>0.26219999999999999</v>
          </cell>
          <cell r="Q1274">
            <v>8.6956521739130432E-2</v>
          </cell>
        </row>
        <row r="1275">
          <cell r="B1275" t="str">
            <v>2102_08_ELA</v>
          </cell>
          <cell r="C1275" t="str">
            <v>Florence 2</v>
          </cell>
          <cell r="D1275" t="str">
            <v>ELA</v>
          </cell>
          <cell r="E1275" t="str">
            <v>2102</v>
          </cell>
          <cell r="F1275" t="str">
            <v>08</v>
          </cell>
          <cell r="G1275">
            <v>15</v>
          </cell>
          <cell r="H1275">
            <v>2</v>
          </cell>
          <cell r="I1275">
            <v>0</v>
          </cell>
          <cell r="J1275">
            <v>0</v>
          </cell>
          <cell r="K1275">
            <v>1</v>
          </cell>
          <cell r="L1275">
            <v>1</v>
          </cell>
          <cell r="M1275">
            <v>0</v>
          </cell>
          <cell r="N1275">
            <v>0.5</v>
          </cell>
          <cell r="O1275">
            <v>0.32579999999999998</v>
          </cell>
          <cell r="P1275">
            <v>0.32579999999999998</v>
          </cell>
          <cell r="Q1275">
            <v>5.8823529411764705E-2</v>
          </cell>
        </row>
        <row r="1276">
          <cell r="B1276" t="str">
            <v>2102_HS_ELA</v>
          </cell>
          <cell r="C1276" t="str">
            <v>Florence 2</v>
          </cell>
          <cell r="D1276" t="str">
            <v>ELA</v>
          </cell>
          <cell r="E1276" t="str">
            <v>2102</v>
          </cell>
          <cell r="F1276" t="str">
            <v>HS</v>
          </cell>
          <cell r="G1276">
            <v>9</v>
          </cell>
          <cell r="H1276">
            <v>0</v>
          </cell>
          <cell r="I1276">
            <v>1</v>
          </cell>
          <cell r="J1276">
            <v>6</v>
          </cell>
          <cell r="K1276">
            <v>0</v>
          </cell>
          <cell r="L1276">
            <v>0.9</v>
          </cell>
          <cell r="M1276">
            <v>0.66669999999999996</v>
          </cell>
          <cell r="N1276">
            <v>0</v>
          </cell>
          <cell r="O1276">
            <v>0.82609999999999995</v>
          </cell>
          <cell r="P1276">
            <v>0.15939999999999999</v>
          </cell>
          <cell r="Q1276">
            <v>0.66666666666666663</v>
          </cell>
        </row>
        <row r="1277">
          <cell r="B1277" t="str">
            <v>2102_04_Math</v>
          </cell>
          <cell r="C1277" t="str">
            <v>Florence 2</v>
          </cell>
          <cell r="D1277" t="str">
            <v>Math</v>
          </cell>
          <cell r="E1277" t="str">
            <v>2102</v>
          </cell>
          <cell r="F1277" t="str">
            <v>04</v>
          </cell>
          <cell r="G1277">
            <v>21</v>
          </cell>
          <cell r="H1277">
            <v>2</v>
          </cell>
          <cell r="I1277">
            <v>0</v>
          </cell>
          <cell r="J1277">
            <v>7</v>
          </cell>
          <cell r="K1277">
            <v>0</v>
          </cell>
          <cell r="L1277">
            <v>1</v>
          </cell>
          <cell r="M1277">
            <v>0.33329999999999999</v>
          </cell>
          <cell r="N1277">
            <v>0</v>
          </cell>
          <cell r="O1277">
            <v>0.38030000000000003</v>
          </cell>
          <cell r="P1277">
            <v>4.6899999999999997E-2</v>
          </cell>
          <cell r="Q1277">
            <v>0.30434782608695654</v>
          </cell>
        </row>
        <row r="1278">
          <cell r="B1278" t="str">
            <v>2102_08_Math</v>
          </cell>
          <cell r="C1278" t="str">
            <v>Florence 2</v>
          </cell>
          <cell r="D1278" t="str">
            <v>Math</v>
          </cell>
          <cell r="E1278" t="str">
            <v>2102</v>
          </cell>
          <cell r="F1278" t="str">
            <v>08</v>
          </cell>
          <cell r="G1278">
            <v>15</v>
          </cell>
          <cell r="H1278">
            <v>2</v>
          </cell>
          <cell r="I1278">
            <v>0</v>
          </cell>
          <cell r="J1278">
            <v>0</v>
          </cell>
          <cell r="K1278">
            <v>1</v>
          </cell>
          <cell r="L1278">
            <v>1</v>
          </cell>
          <cell r="M1278">
            <v>0</v>
          </cell>
          <cell r="N1278">
            <v>0.5</v>
          </cell>
          <cell r="O1278">
            <v>0.1573</v>
          </cell>
          <cell r="P1278">
            <v>0.1573</v>
          </cell>
          <cell r="Q1278">
            <v>5.8823529411764705E-2</v>
          </cell>
        </row>
        <row r="1279">
          <cell r="B1279" t="str">
            <v>2102_HS_Math</v>
          </cell>
          <cell r="C1279" t="str">
            <v>Florence 2</v>
          </cell>
          <cell r="D1279" t="str">
            <v>Math</v>
          </cell>
          <cell r="E1279" t="str">
            <v>2102</v>
          </cell>
          <cell r="F1279" t="str">
            <v>HS</v>
          </cell>
          <cell r="G1279">
            <v>4</v>
          </cell>
          <cell r="H1279">
            <v>2</v>
          </cell>
          <cell r="I1279">
            <v>4</v>
          </cell>
          <cell r="J1279">
            <v>0</v>
          </cell>
          <cell r="K1279">
            <v>2</v>
          </cell>
          <cell r="L1279">
            <v>0.6</v>
          </cell>
          <cell r="M1279">
            <v>0</v>
          </cell>
          <cell r="N1279">
            <v>1</v>
          </cell>
          <cell r="O1279">
            <v>0.74360000000000004</v>
          </cell>
          <cell r="P1279">
            <v>0.74360000000000004</v>
          </cell>
          <cell r="Q1279">
            <v>0.33333333333333331</v>
          </cell>
        </row>
        <row r="1280">
          <cell r="B1280" t="str">
            <v>2103_04_ELA</v>
          </cell>
          <cell r="C1280" t="str">
            <v>Florence 3</v>
          </cell>
          <cell r="D1280" t="str">
            <v>ELA</v>
          </cell>
          <cell r="E1280" t="str">
            <v>2103</v>
          </cell>
          <cell r="F1280" t="str">
            <v>04</v>
          </cell>
          <cell r="G1280">
            <v>41</v>
          </cell>
          <cell r="H1280">
            <v>3</v>
          </cell>
          <cell r="I1280">
            <v>0</v>
          </cell>
          <cell r="J1280">
            <v>4</v>
          </cell>
          <cell r="K1280">
            <v>3</v>
          </cell>
          <cell r="L1280">
            <v>1</v>
          </cell>
          <cell r="M1280">
            <v>9.7600000000000006E-2</v>
          </cell>
          <cell r="N1280">
            <v>1</v>
          </cell>
          <cell r="O1280">
            <v>0.39800000000000002</v>
          </cell>
          <cell r="P1280">
            <v>0.3004</v>
          </cell>
          <cell r="Q1280">
            <v>0.15909090909090909</v>
          </cell>
        </row>
        <row r="1281">
          <cell r="B1281" t="str">
            <v>2103_08_ELA</v>
          </cell>
          <cell r="C1281" t="str">
            <v>Florence 3</v>
          </cell>
          <cell r="D1281" t="str">
            <v>ELA</v>
          </cell>
          <cell r="E1281" t="str">
            <v>2103</v>
          </cell>
          <cell r="F1281" t="str">
            <v>08</v>
          </cell>
          <cell r="G1281">
            <v>39</v>
          </cell>
          <cell r="H1281">
            <v>1</v>
          </cell>
          <cell r="I1281">
            <v>3</v>
          </cell>
          <cell r="J1281">
            <v>1</v>
          </cell>
          <cell r="K1281">
            <v>0</v>
          </cell>
          <cell r="L1281">
            <v>0.93020000000000003</v>
          </cell>
          <cell r="M1281">
            <v>2.5600000000000001E-2</v>
          </cell>
          <cell r="N1281">
            <v>0</v>
          </cell>
          <cell r="O1281">
            <v>0.27050000000000002</v>
          </cell>
          <cell r="P1281">
            <v>0.24490000000000001</v>
          </cell>
          <cell r="Q1281">
            <v>2.5000000000000001E-2</v>
          </cell>
        </row>
        <row r="1282">
          <cell r="B1282" t="str">
            <v>2103_HS_ELA</v>
          </cell>
          <cell r="C1282" t="str">
            <v>Florence 3</v>
          </cell>
          <cell r="D1282" t="str">
            <v>ELA</v>
          </cell>
          <cell r="E1282" t="str">
            <v>2103</v>
          </cell>
          <cell r="F1282" t="str">
            <v>HS</v>
          </cell>
          <cell r="G1282">
            <v>33</v>
          </cell>
          <cell r="H1282">
            <v>4</v>
          </cell>
          <cell r="I1282">
            <v>2</v>
          </cell>
          <cell r="J1282">
            <v>15</v>
          </cell>
          <cell r="K1282">
            <v>3</v>
          </cell>
          <cell r="L1282">
            <v>0.94869999999999999</v>
          </cell>
          <cell r="M1282">
            <v>0.45450000000000002</v>
          </cell>
          <cell r="N1282">
            <v>0.75</v>
          </cell>
          <cell r="O1282">
            <v>0.80100000000000005</v>
          </cell>
          <cell r="P1282">
            <v>0.34649999999999997</v>
          </cell>
          <cell r="Q1282">
            <v>0.48648648648648651</v>
          </cell>
        </row>
        <row r="1283">
          <cell r="B1283" t="str">
            <v>2103_04_Math</v>
          </cell>
          <cell r="C1283" t="str">
            <v>Florence 3</v>
          </cell>
          <cell r="D1283" t="str">
            <v>Math</v>
          </cell>
          <cell r="E1283" t="str">
            <v>2103</v>
          </cell>
          <cell r="F1283" t="str">
            <v>04</v>
          </cell>
          <cell r="G1283">
            <v>41</v>
          </cell>
          <cell r="H1283">
            <v>3</v>
          </cell>
          <cell r="I1283">
            <v>0</v>
          </cell>
          <cell r="J1283">
            <v>2</v>
          </cell>
          <cell r="K1283">
            <v>3</v>
          </cell>
          <cell r="L1283">
            <v>1</v>
          </cell>
          <cell r="M1283">
            <v>4.8800000000000003E-2</v>
          </cell>
          <cell r="N1283">
            <v>1</v>
          </cell>
          <cell r="O1283">
            <v>0.19400000000000001</v>
          </cell>
          <cell r="P1283">
            <v>0.1452</v>
          </cell>
          <cell r="Q1283">
            <v>0.11363636363636363</v>
          </cell>
        </row>
        <row r="1284">
          <cell r="B1284" t="str">
            <v>2103_08_Math</v>
          </cell>
          <cell r="C1284" t="str">
            <v>Florence 3</v>
          </cell>
          <cell r="D1284" t="str">
            <v>Math</v>
          </cell>
          <cell r="E1284" t="str">
            <v>2103</v>
          </cell>
          <cell r="F1284" t="str">
            <v>08</v>
          </cell>
          <cell r="G1284">
            <v>41</v>
          </cell>
          <cell r="H1284">
            <v>1</v>
          </cell>
          <cell r="I1284">
            <v>1</v>
          </cell>
          <cell r="J1284">
            <v>0</v>
          </cell>
          <cell r="K1284">
            <v>1</v>
          </cell>
          <cell r="L1284">
            <v>0.97670000000000001</v>
          </cell>
          <cell r="M1284">
            <v>0</v>
          </cell>
          <cell r="N1284">
            <v>1</v>
          </cell>
          <cell r="O1284">
            <v>9.3100000000000002E-2</v>
          </cell>
          <cell r="P1284">
            <v>9.3100000000000002E-2</v>
          </cell>
          <cell r="Q1284">
            <v>2.3809523809523808E-2</v>
          </cell>
        </row>
        <row r="1285">
          <cell r="B1285" t="str">
            <v>2103_HS_Math</v>
          </cell>
          <cell r="C1285" t="str">
            <v>Florence 3</v>
          </cell>
          <cell r="D1285" t="str">
            <v>Math</v>
          </cell>
          <cell r="E1285" t="str">
            <v>2103</v>
          </cell>
          <cell r="F1285" t="str">
            <v>HS</v>
          </cell>
          <cell r="G1285">
            <v>51</v>
          </cell>
          <cell r="H1285">
            <v>4</v>
          </cell>
          <cell r="I1285">
            <v>3</v>
          </cell>
          <cell r="J1285">
            <v>9</v>
          </cell>
          <cell r="K1285">
            <v>1</v>
          </cell>
          <cell r="L1285">
            <v>0.94830000000000003</v>
          </cell>
          <cell r="M1285">
            <v>0.17649999999999999</v>
          </cell>
          <cell r="N1285">
            <v>0.25</v>
          </cell>
          <cell r="O1285">
            <v>0.42080000000000001</v>
          </cell>
          <cell r="P1285">
            <v>0.24429999999999999</v>
          </cell>
          <cell r="Q1285">
            <v>0.18181818181818182</v>
          </cell>
        </row>
        <row r="1286">
          <cell r="B1286" t="str">
            <v>2104_04_ELA</v>
          </cell>
          <cell r="C1286" t="str">
            <v>Florence 4</v>
          </cell>
          <cell r="D1286" t="str">
            <v>ELA</v>
          </cell>
          <cell r="E1286" t="str">
            <v>2104</v>
          </cell>
          <cell r="F1286" t="str">
            <v>04</v>
          </cell>
          <cell r="G1286">
            <v>4</v>
          </cell>
          <cell r="H1286">
            <v>1</v>
          </cell>
          <cell r="I1286">
            <v>0</v>
          </cell>
          <cell r="J1286">
            <v>1</v>
          </cell>
          <cell r="K1286">
            <v>1</v>
          </cell>
          <cell r="L1286">
            <v>1</v>
          </cell>
          <cell r="M1286">
            <v>0.25</v>
          </cell>
          <cell r="N1286">
            <v>1</v>
          </cell>
          <cell r="O1286">
            <v>0.2195</v>
          </cell>
          <cell r="P1286">
            <v>-3.0499999999999999E-2</v>
          </cell>
          <cell r="Q1286">
            <v>0.4</v>
          </cell>
        </row>
        <row r="1287">
          <cell r="B1287" t="str">
            <v>2104_08_ELA</v>
          </cell>
          <cell r="C1287" t="str">
            <v>Florence 4</v>
          </cell>
          <cell r="D1287" t="str">
            <v>ELA</v>
          </cell>
          <cell r="E1287" t="str">
            <v>2104</v>
          </cell>
          <cell r="F1287" t="str">
            <v>08</v>
          </cell>
          <cell r="G1287">
            <v>15</v>
          </cell>
          <cell r="H1287">
            <v>0</v>
          </cell>
          <cell r="I1287">
            <v>0</v>
          </cell>
          <cell r="J1287">
            <v>1</v>
          </cell>
          <cell r="K1287">
            <v>0</v>
          </cell>
          <cell r="L1287">
            <v>1</v>
          </cell>
          <cell r="M1287">
            <v>6.6699999999999995E-2</v>
          </cell>
          <cell r="N1287">
            <v>0</v>
          </cell>
          <cell r="O1287">
            <v>0.2727</v>
          </cell>
          <cell r="P1287">
            <v>0.20610000000000001</v>
          </cell>
          <cell r="Q1287">
            <v>6.6666666666666666E-2</v>
          </cell>
        </row>
        <row r="1288">
          <cell r="B1288" t="str">
            <v>2104_HS_ELA</v>
          </cell>
          <cell r="C1288" t="str">
            <v>Florence 4</v>
          </cell>
          <cell r="D1288" t="str">
            <v>ELA</v>
          </cell>
          <cell r="E1288" t="str">
            <v>2104</v>
          </cell>
          <cell r="F1288" t="str">
            <v>HS</v>
          </cell>
          <cell r="G1288">
            <v>6</v>
          </cell>
          <cell r="H1288">
            <v>0</v>
          </cell>
          <cell r="I1288">
            <v>0</v>
          </cell>
          <cell r="J1288">
            <v>2</v>
          </cell>
          <cell r="K1288">
            <v>0</v>
          </cell>
          <cell r="L1288">
            <v>1</v>
          </cell>
          <cell r="M1288">
            <v>0.33329999999999999</v>
          </cell>
          <cell r="N1288">
            <v>0</v>
          </cell>
          <cell r="O1288">
            <v>0.71930000000000005</v>
          </cell>
          <cell r="P1288">
            <v>0.38600000000000001</v>
          </cell>
          <cell r="Q1288">
            <v>0.33333333333333331</v>
          </cell>
        </row>
        <row r="1289">
          <cell r="B1289" t="str">
            <v>2104_04_Math</v>
          </cell>
          <cell r="C1289" t="str">
            <v>Florence 4</v>
          </cell>
          <cell r="D1289" t="str">
            <v>Math</v>
          </cell>
          <cell r="E1289" t="str">
            <v>2104</v>
          </cell>
          <cell r="F1289" t="str">
            <v>04</v>
          </cell>
          <cell r="G1289">
            <v>4</v>
          </cell>
          <cell r="H1289">
            <v>1</v>
          </cell>
          <cell r="I1289">
            <v>0</v>
          </cell>
          <cell r="J1289">
            <v>1</v>
          </cell>
          <cell r="K1289">
            <v>1</v>
          </cell>
          <cell r="L1289">
            <v>1</v>
          </cell>
          <cell r="M1289">
            <v>0.25</v>
          </cell>
          <cell r="N1289">
            <v>1</v>
          </cell>
          <cell r="O1289">
            <v>0.2195</v>
          </cell>
          <cell r="P1289">
            <v>-3.0499999999999999E-2</v>
          </cell>
          <cell r="Q1289">
            <v>0.4</v>
          </cell>
        </row>
        <row r="1290">
          <cell r="B1290" t="str">
            <v>2104_08_Math</v>
          </cell>
          <cell r="C1290" t="str">
            <v>Florence 4</v>
          </cell>
          <cell r="D1290" t="str">
            <v>Math</v>
          </cell>
          <cell r="E1290" t="str">
            <v>2104</v>
          </cell>
          <cell r="F1290" t="str">
            <v>08</v>
          </cell>
          <cell r="G1290">
            <v>15</v>
          </cell>
          <cell r="H1290">
            <v>0</v>
          </cell>
          <cell r="I1290">
            <v>0</v>
          </cell>
          <cell r="J1290">
            <v>0</v>
          </cell>
          <cell r="K1290">
            <v>0</v>
          </cell>
          <cell r="L1290">
            <v>1</v>
          </cell>
          <cell r="M1290">
            <v>0</v>
          </cell>
          <cell r="N1290">
            <v>0</v>
          </cell>
          <cell r="O1290">
            <v>0.20449999999999999</v>
          </cell>
          <cell r="P1290">
            <v>0.20449999999999999</v>
          </cell>
          <cell r="Q1290">
            <v>0</v>
          </cell>
        </row>
        <row r="1291">
          <cell r="B1291" t="str">
            <v>2104_HS_Math</v>
          </cell>
          <cell r="C1291" t="str">
            <v>Florence 4</v>
          </cell>
          <cell r="D1291" t="str">
            <v>Math</v>
          </cell>
          <cell r="E1291" t="str">
            <v>2104</v>
          </cell>
          <cell r="F1291" t="str">
            <v>HS</v>
          </cell>
          <cell r="G1291">
            <v>14</v>
          </cell>
          <cell r="H1291">
            <v>0</v>
          </cell>
          <cell r="I1291">
            <v>4</v>
          </cell>
          <cell r="J1291">
            <v>3</v>
          </cell>
          <cell r="K1291">
            <v>0</v>
          </cell>
          <cell r="L1291">
            <v>0.77780000000000005</v>
          </cell>
          <cell r="M1291">
            <v>0.21429999999999999</v>
          </cell>
          <cell r="N1291">
            <v>0</v>
          </cell>
          <cell r="O1291">
            <v>0.26669999999999999</v>
          </cell>
          <cell r="P1291">
            <v>5.2400000000000002E-2</v>
          </cell>
          <cell r="Q1291">
            <v>0.21428571428571427</v>
          </cell>
        </row>
        <row r="1292">
          <cell r="B1292" t="str">
            <v>2105_04_ELA</v>
          </cell>
          <cell r="C1292" t="str">
            <v>Florence 5</v>
          </cell>
          <cell r="D1292" t="str">
            <v>ELA</v>
          </cell>
          <cell r="E1292" t="str">
            <v>2105</v>
          </cell>
          <cell r="F1292" t="str">
            <v>04</v>
          </cell>
          <cell r="G1292">
            <v>22</v>
          </cell>
          <cell r="H1292">
            <v>0</v>
          </cell>
          <cell r="I1292">
            <v>6</v>
          </cell>
          <cell r="J1292">
            <v>2</v>
          </cell>
          <cell r="K1292">
            <v>0</v>
          </cell>
          <cell r="L1292">
            <v>0.78569999999999995</v>
          </cell>
          <cell r="M1292">
            <v>9.0899999999999995E-2</v>
          </cell>
          <cell r="N1292">
            <v>0</v>
          </cell>
          <cell r="O1292">
            <v>0.3523</v>
          </cell>
          <cell r="P1292">
            <v>0.26140000000000002</v>
          </cell>
          <cell r="Q1292">
            <v>9.0909090909090912E-2</v>
          </cell>
        </row>
        <row r="1293">
          <cell r="B1293" t="str">
            <v>2105_08_ELA</v>
          </cell>
          <cell r="C1293" t="str">
            <v>Florence 5</v>
          </cell>
          <cell r="D1293" t="str">
            <v>ELA</v>
          </cell>
          <cell r="E1293" t="str">
            <v>2105</v>
          </cell>
          <cell r="F1293" t="str">
            <v>08</v>
          </cell>
          <cell r="G1293">
            <v>20</v>
          </cell>
          <cell r="H1293">
            <v>2</v>
          </cell>
          <cell r="I1293">
            <v>0</v>
          </cell>
          <cell r="J1293">
            <v>3</v>
          </cell>
          <cell r="K1293">
            <v>1</v>
          </cell>
          <cell r="L1293">
            <v>1</v>
          </cell>
          <cell r="M1293">
            <v>0.15</v>
          </cell>
          <cell r="N1293">
            <v>0.5</v>
          </cell>
          <cell r="O1293">
            <v>0.38100000000000001</v>
          </cell>
          <cell r="P1293">
            <v>0.23100000000000001</v>
          </cell>
          <cell r="Q1293">
            <v>0.18181818181818182</v>
          </cell>
        </row>
        <row r="1294">
          <cell r="B1294" t="str">
            <v>2105_HS_ELA</v>
          </cell>
          <cell r="C1294" t="str">
            <v>Florence 5</v>
          </cell>
          <cell r="D1294" t="str">
            <v>ELA</v>
          </cell>
          <cell r="E1294" t="str">
            <v>2105</v>
          </cell>
          <cell r="F1294" t="str">
            <v>HS</v>
          </cell>
          <cell r="G1294">
            <v>15</v>
          </cell>
          <cell r="H1294">
            <v>0</v>
          </cell>
          <cell r="I1294">
            <v>1</v>
          </cell>
          <cell r="J1294">
            <v>6</v>
          </cell>
          <cell r="K1294">
            <v>0</v>
          </cell>
          <cell r="L1294">
            <v>0.9375</v>
          </cell>
          <cell r="M1294">
            <v>0.4</v>
          </cell>
          <cell r="N1294">
            <v>0</v>
          </cell>
          <cell r="O1294">
            <v>0.79549999999999998</v>
          </cell>
          <cell r="P1294">
            <v>0.39550000000000002</v>
          </cell>
          <cell r="Q1294">
            <v>0.4</v>
          </cell>
        </row>
        <row r="1295">
          <cell r="B1295" t="str">
            <v>2105_04_Math</v>
          </cell>
          <cell r="C1295" t="str">
            <v>Florence 5</v>
          </cell>
          <cell r="D1295" t="str">
            <v>Math</v>
          </cell>
          <cell r="E1295" t="str">
            <v>2105</v>
          </cell>
          <cell r="F1295" t="str">
            <v>04</v>
          </cell>
          <cell r="G1295">
            <v>22</v>
          </cell>
          <cell r="H1295">
            <v>0</v>
          </cell>
          <cell r="I1295">
            <v>6</v>
          </cell>
          <cell r="J1295">
            <v>2</v>
          </cell>
          <cell r="K1295">
            <v>0</v>
          </cell>
          <cell r="L1295">
            <v>0.78569999999999995</v>
          </cell>
          <cell r="M1295">
            <v>9.0899999999999995E-2</v>
          </cell>
          <cell r="N1295">
            <v>0</v>
          </cell>
          <cell r="O1295">
            <v>0.42049999999999998</v>
          </cell>
          <cell r="P1295">
            <v>0.32950000000000002</v>
          </cell>
          <cell r="Q1295">
            <v>9.0909090909090912E-2</v>
          </cell>
        </row>
        <row r="1296">
          <cell r="B1296" t="str">
            <v>2105_08_Math</v>
          </cell>
          <cell r="C1296" t="str">
            <v>Florence 5</v>
          </cell>
          <cell r="D1296" t="str">
            <v>Math</v>
          </cell>
          <cell r="E1296" t="str">
            <v>2105</v>
          </cell>
          <cell r="F1296" t="str">
            <v>08</v>
          </cell>
          <cell r="G1296">
            <v>19</v>
          </cell>
          <cell r="H1296">
            <v>2</v>
          </cell>
          <cell r="I1296">
            <v>1</v>
          </cell>
          <cell r="J1296">
            <v>0</v>
          </cell>
          <cell r="K1296">
            <v>1</v>
          </cell>
          <cell r="L1296">
            <v>0.95450000000000002</v>
          </cell>
          <cell r="M1296">
            <v>0</v>
          </cell>
          <cell r="N1296">
            <v>0.5</v>
          </cell>
          <cell r="O1296">
            <v>0.22120000000000001</v>
          </cell>
          <cell r="P1296">
            <v>0.22120000000000001</v>
          </cell>
          <cell r="Q1296">
            <v>4.7619047619047616E-2</v>
          </cell>
        </row>
        <row r="1297">
          <cell r="B1297" t="str">
            <v>2105_HS_Math</v>
          </cell>
          <cell r="C1297" t="str">
            <v>Florence 5</v>
          </cell>
          <cell r="D1297" t="str">
            <v>Math</v>
          </cell>
          <cell r="E1297" t="str">
            <v>2105</v>
          </cell>
          <cell r="F1297" t="str">
            <v>HS</v>
          </cell>
          <cell r="G1297">
            <v>12</v>
          </cell>
          <cell r="H1297">
            <v>0</v>
          </cell>
          <cell r="I1297">
            <v>0</v>
          </cell>
          <cell r="J1297">
            <v>4</v>
          </cell>
          <cell r="K1297">
            <v>0</v>
          </cell>
          <cell r="L1297">
            <v>1</v>
          </cell>
          <cell r="M1297">
            <v>0.33329999999999999</v>
          </cell>
          <cell r="N1297">
            <v>0</v>
          </cell>
          <cell r="O1297">
            <v>0.7671</v>
          </cell>
          <cell r="P1297">
            <v>0.43380000000000002</v>
          </cell>
          <cell r="Q1297">
            <v>0.33333333333333331</v>
          </cell>
        </row>
        <row r="1298">
          <cell r="B1298" t="str">
            <v>2201_04_ELA</v>
          </cell>
          <cell r="C1298" t="str">
            <v>Georgetown</v>
          </cell>
          <cell r="D1298" t="str">
            <v>ELA</v>
          </cell>
          <cell r="E1298" t="str">
            <v>2201</v>
          </cell>
          <cell r="F1298" t="str">
            <v>04</v>
          </cell>
          <cell r="G1298">
            <v>91</v>
          </cell>
          <cell r="H1298">
            <v>7</v>
          </cell>
          <cell r="I1298">
            <v>1</v>
          </cell>
          <cell r="J1298">
            <v>10</v>
          </cell>
          <cell r="K1298">
            <v>4</v>
          </cell>
          <cell r="L1298">
            <v>0.9899</v>
          </cell>
          <cell r="M1298">
            <v>0.1099</v>
          </cell>
          <cell r="N1298">
            <v>0.57140000000000002</v>
          </cell>
          <cell r="O1298">
            <v>0.3997</v>
          </cell>
          <cell r="P1298">
            <v>0.2898</v>
          </cell>
          <cell r="Q1298">
            <v>0.14285714285714285</v>
          </cell>
        </row>
        <row r="1299">
          <cell r="B1299" t="str">
            <v>2201_08_ELA</v>
          </cell>
          <cell r="C1299" t="str">
            <v>Georgetown</v>
          </cell>
          <cell r="D1299" t="str">
            <v>ELA</v>
          </cell>
          <cell r="E1299" t="str">
            <v>2201</v>
          </cell>
          <cell r="F1299" t="str">
            <v>08</v>
          </cell>
          <cell r="G1299">
            <v>123</v>
          </cell>
          <cell r="H1299">
            <v>10</v>
          </cell>
          <cell r="I1299">
            <v>3</v>
          </cell>
          <cell r="J1299">
            <v>6</v>
          </cell>
          <cell r="K1299">
            <v>2</v>
          </cell>
          <cell r="L1299">
            <v>0.97789999999999999</v>
          </cell>
          <cell r="M1299">
            <v>4.8800000000000003E-2</v>
          </cell>
          <cell r="N1299">
            <v>0.2</v>
          </cell>
          <cell r="O1299">
            <v>0.35770000000000002</v>
          </cell>
          <cell r="P1299">
            <v>0.30890000000000001</v>
          </cell>
          <cell r="Q1299">
            <v>6.0150375939849621E-2</v>
          </cell>
        </row>
        <row r="1300">
          <cell r="B1300" t="str">
            <v>2201_HS_ELA</v>
          </cell>
          <cell r="C1300" t="str">
            <v>Georgetown</v>
          </cell>
          <cell r="D1300" t="str">
            <v>ELA</v>
          </cell>
          <cell r="E1300" t="str">
            <v>2201</v>
          </cell>
          <cell r="F1300" t="str">
            <v>HS</v>
          </cell>
          <cell r="G1300">
            <v>107</v>
          </cell>
          <cell r="H1300">
            <v>10</v>
          </cell>
          <cell r="I1300">
            <v>5</v>
          </cell>
          <cell r="J1300">
            <v>39</v>
          </cell>
          <cell r="K1300">
            <v>4</v>
          </cell>
          <cell r="L1300">
            <v>0.95899999999999996</v>
          </cell>
          <cell r="M1300">
            <v>0.36449999999999999</v>
          </cell>
          <cell r="N1300">
            <v>0.4</v>
          </cell>
          <cell r="O1300">
            <v>0.82979999999999998</v>
          </cell>
          <cell r="P1300">
            <v>0.46529999999999999</v>
          </cell>
          <cell r="Q1300">
            <v>0.36752136752136755</v>
          </cell>
        </row>
        <row r="1301">
          <cell r="B1301" t="str">
            <v>2201_04_Math</v>
          </cell>
          <cell r="C1301" t="str">
            <v>Georgetown</v>
          </cell>
          <cell r="D1301" t="str">
            <v>Math</v>
          </cell>
          <cell r="E1301" t="str">
            <v>2201</v>
          </cell>
          <cell r="F1301" t="str">
            <v>04</v>
          </cell>
          <cell r="G1301">
            <v>92</v>
          </cell>
          <cell r="H1301">
            <v>7</v>
          </cell>
          <cell r="I1301">
            <v>0</v>
          </cell>
          <cell r="J1301">
            <v>7</v>
          </cell>
          <cell r="K1301">
            <v>4</v>
          </cell>
          <cell r="L1301">
            <v>1</v>
          </cell>
          <cell r="M1301">
            <v>7.6100000000000001E-2</v>
          </cell>
          <cell r="N1301">
            <v>0.57140000000000002</v>
          </cell>
          <cell r="O1301">
            <v>0.3357</v>
          </cell>
          <cell r="P1301">
            <v>0.2596</v>
          </cell>
          <cell r="Q1301">
            <v>0.1111111111111111</v>
          </cell>
        </row>
        <row r="1302">
          <cell r="B1302" t="str">
            <v>2201_08_Math</v>
          </cell>
          <cell r="C1302" t="str">
            <v>Georgetown</v>
          </cell>
          <cell r="D1302" t="str">
            <v>Math</v>
          </cell>
          <cell r="E1302" t="str">
            <v>2201</v>
          </cell>
          <cell r="F1302" t="str">
            <v>08</v>
          </cell>
          <cell r="G1302">
            <v>122</v>
          </cell>
          <cell r="H1302">
            <v>10</v>
          </cell>
          <cell r="I1302">
            <v>4</v>
          </cell>
          <cell r="J1302">
            <v>4</v>
          </cell>
          <cell r="K1302">
            <v>3</v>
          </cell>
          <cell r="L1302">
            <v>0.97060000000000002</v>
          </cell>
          <cell r="M1302">
            <v>3.2800000000000003E-2</v>
          </cell>
          <cell r="N1302">
            <v>0.3</v>
          </cell>
          <cell r="O1302">
            <v>0.1862</v>
          </cell>
          <cell r="P1302">
            <v>0.1535</v>
          </cell>
          <cell r="Q1302">
            <v>5.3030303030303032E-2</v>
          </cell>
        </row>
        <row r="1303">
          <cell r="B1303" t="str">
            <v>2201_HS_Math</v>
          </cell>
          <cell r="C1303" t="str">
            <v>Georgetown</v>
          </cell>
          <cell r="D1303" t="str">
            <v>Math</v>
          </cell>
          <cell r="E1303" t="str">
            <v>2201</v>
          </cell>
          <cell r="F1303" t="str">
            <v>HS</v>
          </cell>
          <cell r="G1303">
            <v>121</v>
          </cell>
          <cell r="H1303">
            <v>8</v>
          </cell>
          <cell r="I1303">
            <v>11</v>
          </cell>
          <cell r="J1303">
            <v>19</v>
          </cell>
          <cell r="K1303">
            <v>2</v>
          </cell>
          <cell r="L1303">
            <v>0.9214</v>
          </cell>
          <cell r="M1303">
            <v>0.157</v>
          </cell>
          <cell r="N1303">
            <v>0.25</v>
          </cell>
          <cell r="O1303">
            <v>0.3775</v>
          </cell>
          <cell r="P1303">
            <v>0.2205</v>
          </cell>
          <cell r="Q1303">
            <v>0.16279069767441862</v>
          </cell>
        </row>
        <row r="1304">
          <cell r="B1304" t="str">
            <v>2301_04_ELA</v>
          </cell>
          <cell r="C1304" t="str">
            <v>Greenville</v>
          </cell>
          <cell r="D1304" t="str">
            <v>ELA</v>
          </cell>
          <cell r="E1304" t="str">
            <v>2301</v>
          </cell>
          <cell r="F1304" t="str">
            <v>04</v>
          </cell>
          <cell r="G1304">
            <v>1005</v>
          </cell>
          <cell r="H1304">
            <v>34</v>
          </cell>
          <cell r="I1304">
            <v>14</v>
          </cell>
          <cell r="J1304">
            <v>234</v>
          </cell>
          <cell r="K1304">
            <v>13</v>
          </cell>
          <cell r="L1304">
            <v>0.98670000000000002</v>
          </cell>
          <cell r="M1304">
            <v>0.23280000000000001</v>
          </cell>
          <cell r="N1304">
            <v>0.38240000000000002</v>
          </cell>
          <cell r="O1304">
            <v>0.61</v>
          </cell>
          <cell r="P1304">
            <v>0.37709999999999999</v>
          </cell>
          <cell r="Q1304">
            <v>0.23772858517805581</v>
          </cell>
        </row>
        <row r="1305">
          <cell r="B1305" t="str">
            <v>2301_08_ELA</v>
          </cell>
          <cell r="C1305" t="str">
            <v>Greenville</v>
          </cell>
          <cell r="D1305" t="str">
            <v>ELA</v>
          </cell>
          <cell r="E1305" t="str">
            <v>2301</v>
          </cell>
          <cell r="F1305" t="str">
            <v>08</v>
          </cell>
          <cell r="G1305">
            <v>944</v>
          </cell>
          <cell r="H1305">
            <v>53</v>
          </cell>
          <cell r="I1305">
            <v>43</v>
          </cell>
          <cell r="J1305">
            <v>93</v>
          </cell>
          <cell r="K1305">
            <v>19</v>
          </cell>
          <cell r="L1305">
            <v>0.9587</v>
          </cell>
          <cell r="M1305">
            <v>9.8500000000000004E-2</v>
          </cell>
          <cell r="N1305">
            <v>0.35849999999999999</v>
          </cell>
          <cell r="O1305">
            <v>0.51170000000000004</v>
          </cell>
          <cell r="P1305">
            <v>0.41320000000000001</v>
          </cell>
          <cell r="Q1305">
            <v>0.1123370110330993</v>
          </cell>
        </row>
        <row r="1306">
          <cell r="B1306" t="str">
            <v>2301_HS_ELA</v>
          </cell>
          <cell r="C1306" t="str">
            <v>Greenville</v>
          </cell>
          <cell r="D1306" t="str">
            <v>ELA</v>
          </cell>
          <cell r="E1306" t="str">
            <v>2301</v>
          </cell>
          <cell r="F1306" t="str">
            <v>HS</v>
          </cell>
          <cell r="G1306">
            <v>719</v>
          </cell>
          <cell r="H1306">
            <v>45</v>
          </cell>
          <cell r="I1306">
            <v>61</v>
          </cell>
          <cell r="J1306">
            <v>392</v>
          </cell>
          <cell r="K1306">
            <v>13</v>
          </cell>
          <cell r="L1306">
            <v>0.92610000000000003</v>
          </cell>
          <cell r="M1306">
            <v>0.54520000000000002</v>
          </cell>
          <cell r="N1306">
            <v>0.28889999999999999</v>
          </cell>
          <cell r="O1306">
            <v>0.86929999999999996</v>
          </cell>
          <cell r="P1306">
            <v>0.3241</v>
          </cell>
          <cell r="Q1306">
            <v>0.53010471204188481</v>
          </cell>
        </row>
        <row r="1307">
          <cell r="B1307" t="str">
            <v>2301_04_Math</v>
          </cell>
          <cell r="C1307" t="str">
            <v>Greenville</v>
          </cell>
          <cell r="D1307" t="str">
            <v>Math</v>
          </cell>
          <cell r="E1307" t="str">
            <v>2301</v>
          </cell>
          <cell r="F1307" t="str">
            <v>04</v>
          </cell>
          <cell r="G1307">
            <v>1007</v>
          </cell>
          <cell r="H1307">
            <v>35</v>
          </cell>
          <cell r="I1307">
            <v>12</v>
          </cell>
          <cell r="J1307">
            <v>263</v>
          </cell>
          <cell r="K1307">
            <v>12</v>
          </cell>
          <cell r="L1307">
            <v>0.98860000000000003</v>
          </cell>
          <cell r="M1307">
            <v>0.26119999999999999</v>
          </cell>
          <cell r="N1307">
            <v>0.34289999999999998</v>
          </cell>
          <cell r="O1307">
            <v>0.56979999999999997</v>
          </cell>
          <cell r="P1307">
            <v>0.30869999999999997</v>
          </cell>
          <cell r="Q1307">
            <v>0.26391554702495201</v>
          </cell>
        </row>
        <row r="1308">
          <cell r="B1308" t="str">
            <v>2301_08_Math</v>
          </cell>
          <cell r="C1308" t="str">
            <v>Greenville</v>
          </cell>
          <cell r="D1308" t="str">
            <v>Math</v>
          </cell>
          <cell r="E1308" t="str">
            <v>2301</v>
          </cell>
          <cell r="F1308" t="str">
            <v>08</v>
          </cell>
          <cell r="G1308">
            <v>944</v>
          </cell>
          <cell r="H1308">
            <v>53</v>
          </cell>
          <cell r="I1308">
            <v>44</v>
          </cell>
          <cell r="J1308">
            <v>65</v>
          </cell>
          <cell r="K1308">
            <v>16</v>
          </cell>
          <cell r="L1308">
            <v>0.9577</v>
          </cell>
          <cell r="M1308">
            <v>6.8900000000000003E-2</v>
          </cell>
          <cell r="N1308">
            <v>0.3019</v>
          </cell>
          <cell r="O1308">
            <v>0.38080000000000003</v>
          </cell>
          <cell r="P1308">
            <v>0.31190000000000001</v>
          </cell>
          <cell r="Q1308">
            <v>8.1243731193580748E-2</v>
          </cell>
        </row>
        <row r="1309">
          <cell r="B1309" t="str">
            <v>2301_HS_Math</v>
          </cell>
          <cell r="C1309" t="str">
            <v>Greenville</v>
          </cell>
          <cell r="D1309" t="str">
            <v>Math</v>
          </cell>
          <cell r="E1309" t="str">
            <v>2301</v>
          </cell>
          <cell r="F1309" t="str">
            <v>HS</v>
          </cell>
          <cell r="G1309">
            <v>894</v>
          </cell>
          <cell r="H1309">
            <v>44</v>
          </cell>
          <cell r="I1309">
            <v>96</v>
          </cell>
          <cell r="J1309">
            <v>348</v>
          </cell>
          <cell r="K1309">
            <v>12</v>
          </cell>
          <cell r="L1309">
            <v>0.90720000000000001</v>
          </cell>
          <cell r="M1309">
            <v>0.38929999999999998</v>
          </cell>
          <cell r="N1309">
            <v>0.2727</v>
          </cell>
          <cell r="O1309">
            <v>0.67710000000000004</v>
          </cell>
          <cell r="P1309">
            <v>0.2878</v>
          </cell>
          <cell r="Q1309">
            <v>0.38379530916844351</v>
          </cell>
        </row>
        <row r="1310">
          <cell r="B1310" t="str">
            <v>2450_04_ELA</v>
          </cell>
          <cell r="C1310" t="str">
            <v>Greenwood 50</v>
          </cell>
          <cell r="D1310" t="str">
            <v>ELA</v>
          </cell>
          <cell r="E1310" t="str">
            <v>2450</v>
          </cell>
          <cell r="F1310" t="str">
            <v>04</v>
          </cell>
          <cell r="G1310">
            <v>57</v>
          </cell>
          <cell r="H1310">
            <v>6</v>
          </cell>
          <cell r="I1310">
            <v>0</v>
          </cell>
          <cell r="J1310">
            <v>6</v>
          </cell>
          <cell r="K1310">
            <v>2</v>
          </cell>
          <cell r="L1310">
            <v>1</v>
          </cell>
          <cell r="M1310">
            <v>0.1053</v>
          </cell>
          <cell r="N1310">
            <v>0.33329999999999999</v>
          </cell>
          <cell r="O1310">
            <v>0.44840000000000002</v>
          </cell>
          <cell r="P1310">
            <v>0.34320000000000001</v>
          </cell>
          <cell r="Q1310">
            <v>0.12698412698412698</v>
          </cell>
        </row>
        <row r="1311">
          <cell r="B1311" t="str">
            <v>2450_08_ELA</v>
          </cell>
          <cell r="C1311" t="str">
            <v>Greenwood 50</v>
          </cell>
          <cell r="D1311" t="str">
            <v>ELA</v>
          </cell>
          <cell r="E1311" t="str">
            <v>2450</v>
          </cell>
          <cell r="F1311" t="str">
            <v>08</v>
          </cell>
          <cell r="G1311">
            <v>68</v>
          </cell>
          <cell r="H1311">
            <v>12</v>
          </cell>
          <cell r="I1311">
            <v>5</v>
          </cell>
          <cell r="J1311">
            <v>1</v>
          </cell>
          <cell r="K1311">
            <v>4</v>
          </cell>
          <cell r="L1311">
            <v>0.94120000000000004</v>
          </cell>
          <cell r="M1311">
            <v>1.47E-2</v>
          </cell>
          <cell r="N1311">
            <v>0.33329999999999999</v>
          </cell>
          <cell r="O1311">
            <v>0.36849999999999999</v>
          </cell>
          <cell r="P1311">
            <v>0.3538</v>
          </cell>
          <cell r="Q1311">
            <v>6.25E-2</v>
          </cell>
        </row>
        <row r="1312">
          <cell r="B1312" t="str">
            <v>2450_HS_ELA</v>
          </cell>
          <cell r="C1312" t="str">
            <v>Greenwood 50</v>
          </cell>
          <cell r="D1312" t="str">
            <v>ELA</v>
          </cell>
          <cell r="E1312" t="str">
            <v>2450</v>
          </cell>
          <cell r="F1312" t="str">
            <v>HS</v>
          </cell>
          <cell r="G1312">
            <v>49</v>
          </cell>
          <cell r="H1312">
            <v>2</v>
          </cell>
          <cell r="I1312">
            <v>0</v>
          </cell>
          <cell r="J1312">
            <v>19</v>
          </cell>
          <cell r="K1312">
            <v>0</v>
          </cell>
          <cell r="L1312">
            <v>1</v>
          </cell>
          <cell r="M1312">
            <v>0.38779999999999998</v>
          </cell>
          <cell r="N1312">
            <v>0</v>
          </cell>
          <cell r="O1312">
            <v>0.79300000000000004</v>
          </cell>
          <cell r="P1312">
            <v>0.40529999999999999</v>
          </cell>
          <cell r="Q1312">
            <v>0.37254901960784315</v>
          </cell>
        </row>
        <row r="1313">
          <cell r="B1313" t="str">
            <v>2450_04_Math</v>
          </cell>
          <cell r="C1313" t="str">
            <v>Greenwood 50</v>
          </cell>
          <cell r="D1313" t="str">
            <v>Math</v>
          </cell>
          <cell r="E1313" t="str">
            <v>2450</v>
          </cell>
          <cell r="F1313" t="str">
            <v>04</v>
          </cell>
          <cell r="G1313">
            <v>57</v>
          </cell>
          <cell r="H1313">
            <v>6</v>
          </cell>
          <cell r="I1313">
            <v>0</v>
          </cell>
          <cell r="J1313">
            <v>8</v>
          </cell>
          <cell r="K1313">
            <v>3</v>
          </cell>
          <cell r="L1313">
            <v>1</v>
          </cell>
          <cell r="M1313">
            <v>0.1404</v>
          </cell>
          <cell r="N1313">
            <v>0.5</v>
          </cell>
          <cell r="O1313">
            <v>0.3422</v>
          </cell>
          <cell r="P1313">
            <v>0.20180000000000001</v>
          </cell>
          <cell r="Q1313">
            <v>0.17460317460317459</v>
          </cell>
        </row>
        <row r="1314">
          <cell r="B1314" t="str">
            <v>2450_08_Math</v>
          </cell>
          <cell r="C1314" t="str">
            <v>Greenwood 50</v>
          </cell>
          <cell r="D1314" t="str">
            <v>Math</v>
          </cell>
          <cell r="E1314" t="str">
            <v>2450</v>
          </cell>
          <cell r="F1314" t="str">
            <v>08</v>
          </cell>
          <cell r="G1314">
            <v>68</v>
          </cell>
          <cell r="H1314">
            <v>12</v>
          </cell>
          <cell r="I1314">
            <v>5</v>
          </cell>
          <cell r="J1314">
            <v>0</v>
          </cell>
          <cell r="K1314">
            <v>4</v>
          </cell>
          <cell r="L1314">
            <v>0.94120000000000004</v>
          </cell>
          <cell r="M1314">
            <v>0</v>
          </cell>
          <cell r="N1314">
            <v>0.33329999999999999</v>
          </cell>
          <cell r="O1314">
            <v>0.2235</v>
          </cell>
          <cell r="P1314">
            <v>0.2235</v>
          </cell>
          <cell r="Q1314">
            <v>0.05</v>
          </cell>
        </row>
        <row r="1315">
          <cell r="B1315" t="str">
            <v>2450_HS_Math</v>
          </cell>
          <cell r="C1315" t="str">
            <v>Greenwood 50</v>
          </cell>
          <cell r="D1315" t="str">
            <v>Math</v>
          </cell>
          <cell r="E1315" t="str">
            <v>2450</v>
          </cell>
          <cell r="F1315" t="str">
            <v>HS</v>
          </cell>
          <cell r="G1315">
            <v>74</v>
          </cell>
          <cell r="H1315">
            <v>5</v>
          </cell>
          <cell r="I1315">
            <v>1</v>
          </cell>
          <cell r="J1315">
            <v>20</v>
          </cell>
          <cell r="K1315">
            <v>1</v>
          </cell>
          <cell r="L1315">
            <v>0.98750000000000004</v>
          </cell>
          <cell r="M1315">
            <v>0.27029999999999998</v>
          </cell>
          <cell r="N1315">
            <v>0.2</v>
          </cell>
          <cell r="O1315">
            <v>0.51300000000000001</v>
          </cell>
          <cell r="P1315">
            <v>0.2427</v>
          </cell>
          <cell r="Q1315">
            <v>0.26582278481012656</v>
          </cell>
        </row>
        <row r="1316">
          <cell r="B1316" t="str">
            <v>2451_04_ELA</v>
          </cell>
          <cell r="C1316" t="str">
            <v>Greenwood 51</v>
          </cell>
          <cell r="D1316" t="str">
            <v>ELA</v>
          </cell>
          <cell r="E1316" t="str">
            <v>2451</v>
          </cell>
          <cell r="F1316" t="str">
            <v>04</v>
          </cell>
          <cell r="G1316">
            <v>17</v>
          </cell>
          <cell r="H1316">
            <v>1</v>
          </cell>
          <cell r="I1316">
            <v>0</v>
          </cell>
          <cell r="J1316">
            <v>1</v>
          </cell>
          <cell r="K1316">
            <v>0</v>
          </cell>
          <cell r="L1316">
            <v>1</v>
          </cell>
          <cell r="M1316">
            <v>5.8799999999999998E-2</v>
          </cell>
          <cell r="N1316">
            <v>0</v>
          </cell>
          <cell r="O1316">
            <v>0.3291</v>
          </cell>
          <cell r="P1316">
            <v>0.27029999999999998</v>
          </cell>
          <cell r="Q1316">
            <v>5.5555555555555552E-2</v>
          </cell>
        </row>
        <row r="1317">
          <cell r="B1317" t="str">
            <v>2451_08_ELA</v>
          </cell>
          <cell r="C1317" t="str">
            <v>Greenwood 51</v>
          </cell>
          <cell r="D1317" t="str">
            <v>ELA</v>
          </cell>
          <cell r="E1317" t="str">
            <v>2451</v>
          </cell>
          <cell r="F1317" t="str">
            <v>08</v>
          </cell>
          <cell r="G1317">
            <v>3</v>
          </cell>
          <cell r="H1317">
            <v>2</v>
          </cell>
          <cell r="I1317">
            <v>0</v>
          </cell>
          <cell r="J1317">
            <v>0</v>
          </cell>
          <cell r="K1317">
            <v>2</v>
          </cell>
          <cell r="L1317">
            <v>1</v>
          </cell>
          <cell r="M1317">
            <v>0</v>
          </cell>
          <cell r="N1317">
            <v>1</v>
          </cell>
          <cell r="O1317">
            <v>0.49230000000000002</v>
          </cell>
          <cell r="P1317">
            <v>0.49230000000000002</v>
          </cell>
          <cell r="Q1317">
            <v>0.4</v>
          </cell>
        </row>
        <row r="1318">
          <cell r="B1318" t="str">
            <v>2451_HS_ELA</v>
          </cell>
          <cell r="C1318" t="str">
            <v>Greenwood 51</v>
          </cell>
          <cell r="D1318" t="str">
            <v>ELA</v>
          </cell>
          <cell r="E1318" t="str">
            <v>2451</v>
          </cell>
          <cell r="F1318" t="str">
            <v>HS</v>
          </cell>
          <cell r="G1318">
            <v>5</v>
          </cell>
          <cell r="H1318">
            <v>0</v>
          </cell>
          <cell r="I1318">
            <v>1</v>
          </cell>
          <cell r="J1318">
            <v>3</v>
          </cell>
          <cell r="K1318">
            <v>0</v>
          </cell>
          <cell r="L1318">
            <v>0.83330000000000004</v>
          </cell>
          <cell r="M1318">
            <v>0.6</v>
          </cell>
          <cell r="N1318">
            <v>0</v>
          </cell>
          <cell r="O1318">
            <v>0.89229999999999998</v>
          </cell>
          <cell r="P1318">
            <v>0.2923</v>
          </cell>
          <cell r="Q1318">
            <v>0.6</v>
          </cell>
        </row>
        <row r="1319">
          <cell r="B1319" t="str">
            <v>2451_04_Math</v>
          </cell>
          <cell r="C1319" t="str">
            <v>Greenwood 51</v>
          </cell>
          <cell r="D1319" t="str">
            <v>Math</v>
          </cell>
          <cell r="E1319" t="str">
            <v>2451</v>
          </cell>
          <cell r="F1319" t="str">
            <v>04</v>
          </cell>
          <cell r="G1319">
            <v>17</v>
          </cell>
          <cell r="H1319">
            <v>1</v>
          </cell>
          <cell r="I1319">
            <v>0</v>
          </cell>
          <cell r="J1319">
            <v>2</v>
          </cell>
          <cell r="K1319">
            <v>0</v>
          </cell>
          <cell r="L1319">
            <v>1</v>
          </cell>
          <cell r="M1319">
            <v>0.1176</v>
          </cell>
          <cell r="N1319">
            <v>0</v>
          </cell>
          <cell r="O1319">
            <v>0.34179999999999999</v>
          </cell>
          <cell r="P1319">
            <v>0.22409999999999999</v>
          </cell>
          <cell r="Q1319">
            <v>0.1111111111111111</v>
          </cell>
        </row>
        <row r="1320">
          <cell r="B1320" t="str">
            <v>2451_08_Math</v>
          </cell>
          <cell r="C1320" t="str">
            <v>Greenwood 51</v>
          </cell>
          <cell r="D1320" t="str">
            <v>Math</v>
          </cell>
          <cell r="E1320" t="str">
            <v>2451</v>
          </cell>
          <cell r="F1320" t="str">
            <v>08</v>
          </cell>
          <cell r="G1320">
            <v>3</v>
          </cell>
          <cell r="H1320">
            <v>2</v>
          </cell>
          <cell r="I1320">
            <v>0</v>
          </cell>
          <cell r="J1320">
            <v>1</v>
          </cell>
          <cell r="K1320">
            <v>1</v>
          </cell>
          <cell r="L1320">
            <v>1</v>
          </cell>
          <cell r="M1320">
            <v>0.33329999999999999</v>
          </cell>
          <cell r="N1320">
            <v>0.5</v>
          </cell>
          <cell r="O1320">
            <v>0.4</v>
          </cell>
          <cell r="P1320">
            <v>6.6699999999999995E-2</v>
          </cell>
          <cell r="Q1320">
            <v>0.4</v>
          </cell>
        </row>
        <row r="1321">
          <cell r="B1321" t="str">
            <v>2451_HS_Math</v>
          </cell>
          <cell r="C1321" t="str">
            <v>Greenwood 51</v>
          </cell>
          <cell r="D1321" t="str">
            <v>Math</v>
          </cell>
          <cell r="E1321" t="str">
            <v>2451</v>
          </cell>
          <cell r="F1321" t="str">
            <v>HS</v>
          </cell>
          <cell r="G1321">
            <v>11</v>
          </cell>
          <cell r="H1321">
            <v>0</v>
          </cell>
          <cell r="I1321">
            <v>2</v>
          </cell>
          <cell r="J1321">
            <v>2</v>
          </cell>
          <cell r="K1321">
            <v>0</v>
          </cell>
          <cell r="L1321">
            <v>0.84619999999999995</v>
          </cell>
          <cell r="M1321">
            <v>0.18179999999999999</v>
          </cell>
          <cell r="N1321">
            <v>0</v>
          </cell>
          <cell r="O1321">
            <v>0.34549999999999997</v>
          </cell>
          <cell r="P1321">
            <v>0.1636</v>
          </cell>
          <cell r="Q1321">
            <v>0.18181818181818182</v>
          </cell>
        </row>
        <row r="1322">
          <cell r="B1322" t="str">
            <v>2452_04_ELA</v>
          </cell>
          <cell r="C1322" t="str">
            <v>Greenwood 52</v>
          </cell>
          <cell r="D1322" t="str">
            <v>ELA</v>
          </cell>
          <cell r="E1322" t="str">
            <v>2452</v>
          </cell>
          <cell r="F1322" t="str">
            <v>04</v>
          </cell>
          <cell r="G1322">
            <v>22</v>
          </cell>
          <cell r="H1322">
            <v>0</v>
          </cell>
          <cell r="I1322">
            <v>0</v>
          </cell>
          <cell r="J1322">
            <v>5</v>
          </cell>
          <cell r="K1322">
            <v>0</v>
          </cell>
          <cell r="L1322">
            <v>1</v>
          </cell>
          <cell r="M1322">
            <v>0.2273</v>
          </cell>
          <cell r="N1322">
            <v>0</v>
          </cell>
          <cell r="O1322">
            <v>0.61209999999999998</v>
          </cell>
          <cell r="P1322">
            <v>0.38479999999999998</v>
          </cell>
          <cell r="Q1322">
            <v>0.22727272727272727</v>
          </cell>
        </row>
        <row r="1323">
          <cell r="B1323" t="str">
            <v>2452_08_ELA</v>
          </cell>
          <cell r="C1323" t="str">
            <v>Greenwood 52</v>
          </cell>
          <cell r="D1323" t="str">
            <v>ELA</v>
          </cell>
          <cell r="E1323" t="str">
            <v>2452</v>
          </cell>
          <cell r="F1323" t="str">
            <v>08</v>
          </cell>
          <cell r="G1323">
            <v>16</v>
          </cell>
          <cell r="H1323">
            <v>0</v>
          </cell>
          <cell r="I1323">
            <v>0</v>
          </cell>
          <cell r="J1323">
            <v>1</v>
          </cell>
          <cell r="K1323">
            <v>0</v>
          </cell>
          <cell r="L1323">
            <v>1</v>
          </cell>
          <cell r="M1323">
            <v>6.25E-2</v>
          </cell>
          <cell r="N1323">
            <v>0</v>
          </cell>
          <cell r="O1323">
            <v>0.47620000000000001</v>
          </cell>
          <cell r="P1323">
            <v>0.41370000000000001</v>
          </cell>
          <cell r="Q1323">
            <v>6.25E-2</v>
          </cell>
        </row>
        <row r="1324">
          <cell r="B1324" t="str">
            <v>2452_HS_ELA</v>
          </cell>
          <cell r="C1324" t="str">
            <v>Greenwood 52</v>
          </cell>
          <cell r="D1324" t="str">
            <v>ELA</v>
          </cell>
          <cell r="E1324" t="str">
            <v>2452</v>
          </cell>
          <cell r="F1324" t="str">
            <v>HS</v>
          </cell>
          <cell r="G1324">
            <v>15</v>
          </cell>
          <cell r="H1324">
            <v>0</v>
          </cell>
          <cell r="I1324">
            <v>0</v>
          </cell>
          <cell r="J1324">
            <v>5</v>
          </cell>
          <cell r="K1324">
            <v>0</v>
          </cell>
          <cell r="L1324">
            <v>1</v>
          </cell>
          <cell r="M1324">
            <v>0.33329999999999999</v>
          </cell>
          <cell r="N1324">
            <v>0</v>
          </cell>
          <cell r="O1324">
            <v>0.8417</v>
          </cell>
          <cell r="P1324">
            <v>0.50829999999999997</v>
          </cell>
          <cell r="Q1324">
            <v>0.33333333333333331</v>
          </cell>
        </row>
        <row r="1325">
          <cell r="B1325" t="str">
            <v>2452_04_Math</v>
          </cell>
          <cell r="C1325" t="str">
            <v>Greenwood 52</v>
          </cell>
          <cell r="D1325" t="str">
            <v>Math</v>
          </cell>
          <cell r="E1325" t="str">
            <v>2452</v>
          </cell>
          <cell r="F1325" t="str">
            <v>04</v>
          </cell>
          <cell r="G1325">
            <v>22</v>
          </cell>
          <cell r="H1325">
            <v>0</v>
          </cell>
          <cell r="I1325">
            <v>0</v>
          </cell>
          <cell r="J1325">
            <v>8</v>
          </cell>
          <cell r="K1325">
            <v>0</v>
          </cell>
          <cell r="L1325">
            <v>1</v>
          </cell>
          <cell r="M1325">
            <v>0.36359999999999998</v>
          </cell>
          <cell r="N1325">
            <v>0</v>
          </cell>
          <cell r="O1325">
            <v>0.68100000000000005</v>
          </cell>
          <cell r="P1325">
            <v>0.31740000000000002</v>
          </cell>
          <cell r="Q1325">
            <v>0.36363636363636365</v>
          </cell>
        </row>
        <row r="1326">
          <cell r="B1326" t="str">
            <v>2452_08_Math</v>
          </cell>
          <cell r="C1326" t="str">
            <v>Greenwood 52</v>
          </cell>
          <cell r="D1326" t="str">
            <v>Math</v>
          </cell>
          <cell r="E1326" t="str">
            <v>2452</v>
          </cell>
          <cell r="F1326" t="str">
            <v>08</v>
          </cell>
          <cell r="G1326">
            <v>16</v>
          </cell>
          <cell r="H1326">
            <v>0</v>
          </cell>
          <cell r="I1326">
            <v>0</v>
          </cell>
          <cell r="J1326">
            <v>0</v>
          </cell>
          <cell r="K1326">
            <v>0</v>
          </cell>
          <cell r="L1326">
            <v>1</v>
          </cell>
          <cell r="M1326">
            <v>0</v>
          </cell>
          <cell r="N1326">
            <v>0</v>
          </cell>
          <cell r="O1326">
            <v>0.27779999999999999</v>
          </cell>
          <cell r="P1326">
            <v>0.27779999999999999</v>
          </cell>
          <cell r="Q1326">
            <v>0</v>
          </cell>
        </row>
        <row r="1327">
          <cell r="B1327" t="str">
            <v>2452_HS_Math</v>
          </cell>
          <cell r="C1327" t="str">
            <v>Greenwood 52</v>
          </cell>
          <cell r="D1327" t="str">
            <v>Math</v>
          </cell>
          <cell r="E1327" t="str">
            <v>2452</v>
          </cell>
          <cell r="F1327" t="str">
            <v>HS</v>
          </cell>
          <cell r="G1327">
            <v>16</v>
          </cell>
          <cell r="H1327">
            <v>1</v>
          </cell>
          <cell r="I1327">
            <v>0</v>
          </cell>
          <cell r="J1327">
            <v>3</v>
          </cell>
          <cell r="K1327">
            <v>1</v>
          </cell>
          <cell r="L1327">
            <v>1</v>
          </cell>
          <cell r="M1327">
            <v>0.1875</v>
          </cell>
          <cell r="N1327">
            <v>1</v>
          </cell>
          <cell r="O1327">
            <v>0.58260000000000001</v>
          </cell>
          <cell r="P1327">
            <v>0.39510000000000001</v>
          </cell>
          <cell r="Q1327">
            <v>0.23529411764705882</v>
          </cell>
        </row>
        <row r="1328">
          <cell r="B1328" t="str">
            <v>2503_04_ELA</v>
          </cell>
          <cell r="C1328" t="str">
            <v>Hampton</v>
          </cell>
          <cell r="D1328" t="str">
            <v>ELA</v>
          </cell>
          <cell r="E1328" t="str">
            <v>2503</v>
          </cell>
          <cell r="F1328" t="str">
            <v>04</v>
          </cell>
          <cell r="G1328">
            <v>24</v>
          </cell>
          <cell r="H1328">
            <v>1</v>
          </cell>
          <cell r="I1328">
            <v>1</v>
          </cell>
          <cell r="J1328">
            <v>4</v>
          </cell>
          <cell r="K1328">
            <v>0</v>
          </cell>
          <cell r="L1328">
            <v>0.96150000000000002</v>
          </cell>
          <cell r="M1328">
            <v>0.16669999999999999</v>
          </cell>
          <cell r="N1328">
            <v>0</v>
          </cell>
          <cell r="O1328">
            <v>0.4</v>
          </cell>
          <cell r="P1328">
            <v>0.23330000000000001</v>
          </cell>
          <cell r="Q1328">
            <v>0.16</v>
          </cell>
        </row>
        <row r="1329">
          <cell r="B1329" t="str">
            <v>2503_08_ELA</v>
          </cell>
          <cell r="C1329" t="str">
            <v>Hampton</v>
          </cell>
          <cell r="D1329" t="str">
            <v>ELA</v>
          </cell>
          <cell r="E1329" t="str">
            <v>2503</v>
          </cell>
          <cell r="F1329" t="str">
            <v>08</v>
          </cell>
          <cell r="G1329">
            <v>19</v>
          </cell>
          <cell r="H1329">
            <v>3</v>
          </cell>
          <cell r="I1329">
            <v>0</v>
          </cell>
          <cell r="J1329">
            <v>2</v>
          </cell>
          <cell r="K1329">
            <v>2</v>
          </cell>
          <cell r="L1329">
            <v>1</v>
          </cell>
          <cell r="M1329">
            <v>0.1053</v>
          </cell>
          <cell r="N1329">
            <v>0.66669999999999996</v>
          </cell>
          <cell r="O1329">
            <v>0.37159999999999999</v>
          </cell>
          <cell r="P1329">
            <v>0.26629999999999998</v>
          </cell>
          <cell r="Q1329">
            <v>0.18181818181818182</v>
          </cell>
        </row>
        <row r="1330">
          <cell r="B1330" t="str">
            <v>2503_HS_ELA</v>
          </cell>
          <cell r="C1330" t="str">
            <v>Hampton</v>
          </cell>
          <cell r="D1330" t="str">
            <v>ELA</v>
          </cell>
          <cell r="E1330" t="str">
            <v>2503</v>
          </cell>
          <cell r="F1330" t="str">
            <v>HS</v>
          </cell>
          <cell r="G1330">
            <v>11</v>
          </cell>
          <cell r="H1330">
            <v>0</v>
          </cell>
          <cell r="I1330">
            <v>0</v>
          </cell>
          <cell r="J1330">
            <v>5</v>
          </cell>
          <cell r="K1330">
            <v>0</v>
          </cell>
          <cell r="L1330">
            <v>1</v>
          </cell>
          <cell r="M1330">
            <v>0.45450000000000002</v>
          </cell>
          <cell r="N1330">
            <v>0</v>
          </cell>
          <cell r="O1330">
            <v>0.7772</v>
          </cell>
          <cell r="P1330">
            <v>0.3226</v>
          </cell>
          <cell r="Q1330">
            <v>0.45454545454545453</v>
          </cell>
        </row>
        <row r="1331">
          <cell r="B1331" t="str">
            <v>2503_04_Math</v>
          </cell>
          <cell r="C1331" t="str">
            <v>Hampton</v>
          </cell>
          <cell r="D1331" t="str">
            <v>Math</v>
          </cell>
          <cell r="E1331" t="str">
            <v>2503</v>
          </cell>
          <cell r="F1331" t="str">
            <v>04</v>
          </cell>
          <cell r="G1331">
            <v>25</v>
          </cell>
          <cell r="H1331">
            <v>1</v>
          </cell>
          <cell r="I1331">
            <v>0</v>
          </cell>
          <cell r="J1331">
            <v>6</v>
          </cell>
          <cell r="K1331">
            <v>0</v>
          </cell>
          <cell r="L1331">
            <v>1</v>
          </cell>
          <cell r="M1331">
            <v>0.24</v>
          </cell>
          <cell r="N1331">
            <v>0</v>
          </cell>
          <cell r="O1331">
            <v>0.28899999999999998</v>
          </cell>
          <cell r="P1331">
            <v>4.9000000000000002E-2</v>
          </cell>
          <cell r="Q1331">
            <v>0.23076923076923078</v>
          </cell>
        </row>
        <row r="1332">
          <cell r="B1332" t="str">
            <v>2503_08_Math</v>
          </cell>
          <cell r="C1332" t="str">
            <v>Hampton</v>
          </cell>
          <cell r="D1332" t="str">
            <v>Math</v>
          </cell>
          <cell r="E1332" t="str">
            <v>2503</v>
          </cell>
          <cell r="F1332" t="str">
            <v>08</v>
          </cell>
          <cell r="G1332">
            <v>17</v>
          </cell>
          <cell r="H1332">
            <v>3</v>
          </cell>
          <cell r="I1332">
            <v>2</v>
          </cell>
          <cell r="J1332">
            <v>2</v>
          </cell>
          <cell r="K1332">
            <v>1</v>
          </cell>
          <cell r="L1332">
            <v>0.90910000000000002</v>
          </cell>
          <cell r="M1332">
            <v>0.1176</v>
          </cell>
          <cell r="N1332">
            <v>0.33329999999999999</v>
          </cell>
          <cell r="O1332">
            <v>0.27529999999999999</v>
          </cell>
          <cell r="P1332">
            <v>0.15759999999999999</v>
          </cell>
          <cell r="Q1332">
            <v>0.15</v>
          </cell>
        </row>
        <row r="1333">
          <cell r="B1333" t="str">
            <v>2503_HS_Math</v>
          </cell>
          <cell r="C1333" t="str">
            <v>Hampton</v>
          </cell>
          <cell r="D1333" t="str">
            <v>Math</v>
          </cell>
          <cell r="E1333" t="str">
            <v>2503</v>
          </cell>
          <cell r="F1333" t="str">
            <v>HS</v>
          </cell>
          <cell r="G1333">
            <v>11</v>
          </cell>
          <cell r="H1333">
            <v>0</v>
          </cell>
          <cell r="I1333">
            <v>1</v>
          </cell>
          <cell r="J1333">
            <v>0</v>
          </cell>
          <cell r="K1333">
            <v>0</v>
          </cell>
          <cell r="L1333">
            <v>0.91669999999999996</v>
          </cell>
          <cell r="M1333">
            <v>0</v>
          </cell>
          <cell r="N1333">
            <v>0</v>
          </cell>
          <cell r="O1333">
            <v>0.41899999999999998</v>
          </cell>
          <cell r="P1333">
            <v>0.41899999999999998</v>
          </cell>
          <cell r="Q1333">
            <v>0</v>
          </cell>
        </row>
        <row r="1334">
          <cell r="B1334" t="str">
            <v>2601_04_ELA</v>
          </cell>
          <cell r="C1334" t="str">
            <v>Horry</v>
          </cell>
          <cell r="D1334" t="str">
            <v>ELA</v>
          </cell>
          <cell r="E1334" t="str">
            <v>2601</v>
          </cell>
          <cell r="F1334" t="str">
            <v>04</v>
          </cell>
          <cell r="G1334">
            <v>558</v>
          </cell>
          <cell r="H1334">
            <v>39</v>
          </cell>
          <cell r="I1334">
            <v>9</v>
          </cell>
          <cell r="J1334">
            <v>111</v>
          </cell>
          <cell r="K1334">
            <v>19</v>
          </cell>
          <cell r="L1334">
            <v>0.98509999999999998</v>
          </cell>
          <cell r="M1334">
            <v>0.19889999999999999</v>
          </cell>
          <cell r="N1334">
            <v>0.48720000000000002</v>
          </cell>
          <cell r="O1334">
            <v>0.5554</v>
          </cell>
          <cell r="P1334">
            <v>0.35649999999999998</v>
          </cell>
          <cell r="Q1334">
            <v>0.21775544388609716</v>
          </cell>
        </row>
        <row r="1335">
          <cell r="B1335" t="str">
            <v>2601_08_ELA</v>
          </cell>
          <cell r="C1335" t="str">
            <v>Horry</v>
          </cell>
          <cell r="D1335" t="str">
            <v>ELA</v>
          </cell>
          <cell r="E1335" t="str">
            <v>2601</v>
          </cell>
          <cell r="F1335" t="str">
            <v>08</v>
          </cell>
          <cell r="G1335">
            <v>514</v>
          </cell>
          <cell r="H1335">
            <v>36</v>
          </cell>
          <cell r="I1335">
            <v>17</v>
          </cell>
          <cell r="J1335">
            <v>46</v>
          </cell>
          <cell r="K1335">
            <v>12</v>
          </cell>
          <cell r="L1335">
            <v>0.97</v>
          </cell>
          <cell r="M1335">
            <v>8.9499999999999996E-2</v>
          </cell>
          <cell r="N1335">
            <v>0.33329999999999999</v>
          </cell>
          <cell r="O1335">
            <v>0.49680000000000002</v>
          </cell>
          <cell r="P1335">
            <v>0.4073</v>
          </cell>
          <cell r="Q1335">
            <v>0.10545454545454545</v>
          </cell>
        </row>
        <row r="1336">
          <cell r="B1336" t="str">
            <v>2601_HS_ELA</v>
          </cell>
          <cell r="C1336" t="str">
            <v>Horry</v>
          </cell>
          <cell r="D1336" t="str">
            <v>ELA</v>
          </cell>
          <cell r="E1336" t="str">
            <v>2601</v>
          </cell>
          <cell r="F1336" t="str">
            <v>HS</v>
          </cell>
          <cell r="G1336">
            <v>462</v>
          </cell>
          <cell r="H1336">
            <v>14</v>
          </cell>
          <cell r="I1336">
            <v>16</v>
          </cell>
          <cell r="J1336">
            <v>256</v>
          </cell>
          <cell r="K1336">
            <v>4</v>
          </cell>
          <cell r="L1336">
            <v>0.96750000000000003</v>
          </cell>
          <cell r="M1336">
            <v>0.55410000000000004</v>
          </cell>
          <cell r="N1336">
            <v>0.28570000000000001</v>
          </cell>
          <cell r="O1336">
            <v>0.87580000000000002</v>
          </cell>
          <cell r="P1336">
            <v>0.32169999999999999</v>
          </cell>
          <cell r="Q1336">
            <v>0.54621848739495793</v>
          </cell>
        </row>
        <row r="1337">
          <cell r="B1337" t="str">
            <v>2601_04_Math</v>
          </cell>
          <cell r="C1337" t="str">
            <v>Horry</v>
          </cell>
          <cell r="D1337" t="str">
            <v>Math</v>
          </cell>
          <cell r="E1337" t="str">
            <v>2601</v>
          </cell>
          <cell r="F1337" t="str">
            <v>04</v>
          </cell>
          <cell r="G1337">
            <v>559</v>
          </cell>
          <cell r="H1337">
            <v>39</v>
          </cell>
          <cell r="I1337">
            <v>8</v>
          </cell>
          <cell r="J1337">
            <v>107</v>
          </cell>
          <cell r="K1337">
            <v>10</v>
          </cell>
          <cell r="L1337">
            <v>0.98680000000000001</v>
          </cell>
          <cell r="M1337">
            <v>0.19139999999999999</v>
          </cell>
          <cell r="N1337">
            <v>0.25640000000000002</v>
          </cell>
          <cell r="O1337">
            <v>0.49590000000000001</v>
          </cell>
          <cell r="P1337">
            <v>0.30449999999999999</v>
          </cell>
          <cell r="Q1337">
            <v>0.19565217391304349</v>
          </cell>
        </row>
        <row r="1338">
          <cell r="B1338" t="str">
            <v>2601_08_Math</v>
          </cell>
          <cell r="C1338" t="str">
            <v>Horry</v>
          </cell>
          <cell r="D1338" t="str">
            <v>Math</v>
          </cell>
          <cell r="E1338" t="str">
            <v>2601</v>
          </cell>
          <cell r="F1338" t="str">
            <v>08</v>
          </cell>
          <cell r="G1338">
            <v>512</v>
          </cell>
          <cell r="H1338">
            <v>37</v>
          </cell>
          <cell r="I1338">
            <v>18</v>
          </cell>
          <cell r="J1338">
            <v>23</v>
          </cell>
          <cell r="K1338">
            <v>15</v>
          </cell>
          <cell r="L1338">
            <v>0.96830000000000005</v>
          </cell>
          <cell r="M1338">
            <v>4.4900000000000002E-2</v>
          </cell>
          <cell r="N1338">
            <v>0.40539999999999998</v>
          </cell>
          <cell r="O1338">
            <v>0.36980000000000002</v>
          </cell>
          <cell r="P1338">
            <v>0.32479999999999998</v>
          </cell>
          <cell r="Q1338">
            <v>6.9216757741347903E-2</v>
          </cell>
        </row>
        <row r="1339">
          <cell r="B1339" t="str">
            <v>2601_HS_Math</v>
          </cell>
          <cell r="C1339" t="str">
            <v>Horry</v>
          </cell>
          <cell r="D1339" t="str">
            <v>Math</v>
          </cell>
          <cell r="E1339" t="str">
            <v>2601</v>
          </cell>
          <cell r="F1339" t="str">
            <v>HS</v>
          </cell>
          <cell r="G1339">
            <v>486</v>
          </cell>
          <cell r="H1339">
            <v>80</v>
          </cell>
          <cell r="I1339">
            <v>18</v>
          </cell>
          <cell r="J1339">
            <v>235</v>
          </cell>
          <cell r="K1339">
            <v>32</v>
          </cell>
          <cell r="L1339">
            <v>0.96919999999999995</v>
          </cell>
          <cell r="M1339">
            <v>0.48349999999999999</v>
          </cell>
          <cell r="N1339">
            <v>0.4</v>
          </cell>
          <cell r="O1339">
            <v>0.69640000000000002</v>
          </cell>
          <cell r="P1339">
            <v>0.21290000000000001</v>
          </cell>
          <cell r="Q1339">
            <v>0.4717314487632509</v>
          </cell>
        </row>
        <row r="1340">
          <cell r="B1340" t="str">
            <v>2701_04_ELA</v>
          </cell>
          <cell r="C1340" t="str">
            <v>Jasper</v>
          </cell>
          <cell r="D1340" t="str">
            <v>ELA</v>
          </cell>
          <cell r="E1340" t="str">
            <v>2701</v>
          </cell>
          <cell r="F1340" t="str">
            <v>04</v>
          </cell>
          <cell r="G1340">
            <v>18</v>
          </cell>
          <cell r="H1340">
            <v>3</v>
          </cell>
          <cell r="I1340">
            <v>0</v>
          </cell>
          <cell r="J1340">
            <v>3</v>
          </cell>
          <cell r="K1340">
            <v>2</v>
          </cell>
          <cell r="L1340">
            <v>1</v>
          </cell>
          <cell r="M1340">
            <v>0.16669999999999999</v>
          </cell>
          <cell r="N1340">
            <v>0.66669999999999996</v>
          </cell>
          <cell r="O1340">
            <v>0.20399999999999999</v>
          </cell>
          <cell r="P1340">
            <v>3.73E-2</v>
          </cell>
          <cell r="Q1340">
            <v>0.23809523809523808</v>
          </cell>
        </row>
        <row r="1341">
          <cell r="B1341" t="str">
            <v>2701_08_ELA</v>
          </cell>
          <cell r="C1341" t="str">
            <v>Jasper</v>
          </cell>
          <cell r="D1341" t="str">
            <v>ELA</v>
          </cell>
          <cell r="E1341" t="str">
            <v>2701</v>
          </cell>
          <cell r="F1341" t="str">
            <v>08</v>
          </cell>
          <cell r="G1341">
            <v>10</v>
          </cell>
          <cell r="H1341">
            <v>5</v>
          </cell>
          <cell r="I1341">
            <v>2</v>
          </cell>
          <cell r="J1341">
            <v>0</v>
          </cell>
          <cell r="K1341">
            <v>2</v>
          </cell>
          <cell r="L1341">
            <v>0.88239999999999996</v>
          </cell>
          <cell r="M1341">
            <v>0</v>
          </cell>
          <cell r="N1341">
            <v>0.4</v>
          </cell>
          <cell r="O1341">
            <v>0.2515</v>
          </cell>
          <cell r="P1341">
            <v>0.2515</v>
          </cell>
          <cell r="Q1341">
            <v>0.13333333333333333</v>
          </cell>
        </row>
        <row r="1342">
          <cell r="B1342" t="str">
            <v>2701_HS_ELA</v>
          </cell>
          <cell r="C1342" t="str">
            <v>Jasper</v>
          </cell>
          <cell r="D1342" t="str">
            <v>ELA</v>
          </cell>
          <cell r="E1342" t="str">
            <v>2701</v>
          </cell>
          <cell r="F1342" t="str">
            <v>HS</v>
          </cell>
          <cell r="G1342">
            <v>5</v>
          </cell>
          <cell r="H1342">
            <v>2</v>
          </cell>
          <cell r="I1342">
            <v>2</v>
          </cell>
          <cell r="J1342">
            <v>2</v>
          </cell>
          <cell r="K1342">
            <v>1</v>
          </cell>
          <cell r="L1342">
            <v>0.77780000000000005</v>
          </cell>
          <cell r="M1342">
            <v>0.4</v>
          </cell>
          <cell r="N1342">
            <v>0.5</v>
          </cell>
          <cell r="O1342">
            <v>0.65</v>
          </cell>
          <cell r="P1342">
            <v>0.25</v>
          </cell>
          <cell r="Q1342">
            <v>0.42857142857142855</v>
          </cell>
        </row>
        <row r="1343">
          <cell r="B1343" t="str">
            <v>2701_04_Math</v>
          </cell>
          <cell r="C1343" t="str">
            <v>Jasper</v>
          </cell>
          <cell r="D1343" t="str">
            <v>Math</v>
          </cell>
          <cell r="E1343" t="str">
            <v>2701</v>
          </cell>
          <cell r="F1343" t="str">
            <v>04</v>
          </cell>
          <cell r="G1343">
            <v>18</v>
          </cell>
          <cell r="H1343">
            <v>3</v>
          </cell>
          <cell r="I1343">
            <v>0</v>
          </cell>
          <cell r="J1343">
            <v>0</v>
          </cell>
          <cell r="K1343">
            <v>1</v>
          </cell>
          <cell r="L1343">
            <v>1</v>
          </cell>
          <cell r="M1343">
            <v>0</v>
          </cell>
          <cell r="N1343">
            <v>0.33329999999999999</v>
          </cell>
          <cell r="O1343">
            <v>0.1176</v>
          </cell>
          <cell r="P1343">
            <v>0.1176</v>
          </cell>
          <cell r="Q1343">
            <v>4.7619047619047616E-2</v>
          </cell>
        </row>
        <row r="1344">
          <cell r="B1344" t="str">
            <v>2701_08_Math</v>
          </cell>
          <cell r="C1344" t="str">
            <v>Jasper</v>
          </cell>
          <cell r="D1344" t="str">
            <v>Math</v>
          </cell>
          <cell r="E1344" t="str">
            <v>2701</v>
          </cell>
          <cell r="F1344" t="str">
            <v>08</v>
          </cell>
          <cell r="G1344">
            <v>10</v>
          </cell>
          <cell r="H1344">
            <v>4</v>
          </cell>
          <cell r="I1344">
            <v>3</v>
          </cell>
          <cell r="J1344">
            <v>0</v>
          </cell>
          <cell r="K1344">
            <v>4</v>
          </cell>
          <cell r="L1344">
            <v>0.82350000000000001</v>
          </cell>
          <cell r="M1344">
            <v>0</v>
          </cell>
          <cell r="N1344">
            <v>1</v>
          </cell>
          <cell r="O1344">
            <v>0.1118</v>
          </cell>
          <cell r="P1344">
            <v>0.1118</v>
          </cell>
          <cell r="Q1344">
            <v>0.2857142857142857</v>
          </cell>
        </row>
        <row r="1345">
          <cell r="B1345" t="str">
            <v>2701_HS_Math</v>
          </cell>
          <cell r="C1345" t="str">
            <v>Jasper</v>
          </cell>
          <cell r="D1345" t="str">
            <v>Math</v>
          </cell>
          <cell r="E1345" t="str">
            <v>2701</v>
          </cell>
          <cell r="F1345" t="str">
            <v>HS</v>
          </cell>
          <cell r="G1345">
            <v>13</v>
          </cell>
          <cell r="H1345">
            <v>2</v>
          </cell>
          <cell r="I1345">
            <v>3</v>
          </cell>
          <cell r="J1345">
            <v>2</v>
          </cell>
          <cell r="K1345">
            <v>1</v>
          </cell>
          <cell r="L1345">
            <v>0.83330000000000004</v>
          </cell>
          <cell r="M1345">
            <v>0.15379999999999999</v>
          </cell>
          <cell r="N1345">
            <v>0.5</v>
          </cell>
          <cell r="O1345">
            <v>0.28920000000000001</v>
          </cell>
          <cell r="P1345">
            <v>0.1353</v>
          </cell>
          <cell r="Q1345">
            <v>0.2</v>
          </cell>
        </row>
        <row r="1346">
          <cell r="B1346" t="str">
            <v>2801_04_ELA</v>
          </cell>
          <cell r="C1346" t="str">
            <v>Kershaw</v>
          </cell>
          <cell r="D1346" t="str">
            <v>ELA</v>
          </cell>
          <cell r="E1346" t="str">
            <v>2801</v>
          </cell>
          <cell r="F1346" t="str">
            <v>04</v>
          </cell>
          <cell r="G1346">
            <v>134</v>
          </cell>
          <cell r="H1346">
            <v>8</v>
          </cell>
          <cell r="I1346">
            <v>4</v>
          </cell>
          <cell r="J1346">
            <v>34</v>
          </cell>
          <cell r="K1346">
            <v>4</v>
          </cell>
          <cell r="L1346">
            <v>0.97260000000000002</v>
          </cell>
          <cell r="M1346">
            <v>0.25369999999999998</v>
          </cell>
          <cell r="N1346">
            <v>0.5</v>
          </cell>
          <cell r="O1346">
            <v>0.47939999999999999</v>
          </cell>
          <cell r="P1346">
            <v>0.22570000000000001</v>
          </cell>
          <cell r="Q1346">
            <v>0.26760563380281688</v>
          </cell>
        </row>
        <row r="1347">
          <cell r="B1347" t="str">
            <v>2801_08_ELA</v>
          </cell>
          <cell r="C1347" t="str">
            <v>Kershaw</v>
          </cell>
          <cell r="D1347" t="str">
            <v>ELA</v>
          </cell>
          <cell r="E1347" t="str">
            <v>2801</v>
          </cell>
          <cell r="F1347" t="str">
            <v>08</v>
          </cell>
          <cell r="G1347">
            <v>127</v>
          </cell>
          <cell r="H1347">
            <v>8</v>
          </cell>
          <cell r="I1347">
            <v>4</v>
          </cell>
          <cell r="J1347">
            <v>14</v>
          </cell>
          <cell r="K1347">
            <v>2</v>
          </cell>
          <cell r="L1347">
            <v>0.97119999999999995</v>
          </cell>
          <cell r="M1347">
            <v>0.11020000000000001</v>
          </cell>
          <cell r="N1347">
            <v>0.25</v>
          </cell>
          <cell r="O1347">
            <v>0.51349999999999996</v>
          </cell>
          <cell r="P1347">
            <v>0.40329999999999999</v>
          </cell>
          <cell r="Q1347">
            <v>0.11851851851851852</v>
          </cell>
        </row>
        <row r="1348">
          <cell r="B1348" t="str">
            <v>2801_HS_ELA</v>
          </cell>
          <cell r="C1348" t="str">
            <v>Kershaw</v>
          </cell>
          <cell r="D1348" t="str">
            <v>ELA</v>
          </cell>
          <cell r="E1348" t="str">
            <v>2801</v>
          </cell>
          <cell r="F1348" t="str">
            <v>HS</v>
          </cell>
          <cell r="G1348">
            <v>77</v>
          </cell>
          <cell r="H1348">
            <v>7</v>
          </cell>
          <cell r="I1348">
            <v>7</v>
          </cell>
          <cell r="J1348">
            <v>47</v>
          </cell>
          <cell r="K1348">
            <v>1</v>
          </cell>
          <cell r="L1348">
            <v>0.92310000000000003</v>
          </cell>
          <cell r="M1348">
            <v>0.61040000000000005</v>
          </cell>
          <cell r="N1348">
            <v>0.1429</v>
          </cell>
          <cell r="O1348">
            <v>0.88580000000000003</v>
          </cell>
          <cell r="P1348">
            <v>0.27539999999999998</v>
          </cell>
          <cell r="Q1348">
            <v>0.5714285714285714</v>
          </cell>
        </row>
        <row r="1349">
          <cell r="B1349" t="str">
            <v>2801_04_Math</v>
          </cell>
          <cell r="C1349" t="str">
            <v>Kershaw</v>
          </cell>
          <cell r="D1349" t="str">
            <v>Math</v>
          </cell>
          <cell r="E1349" t="str">
            <v>2801</v>
          </cell>
          <cell r="F1349" t="str">
            <v>04</v>
          </cell>
          <cell r="G1349">
            <v>135</v>
          </cell>
          <cell r="H1349">
            <v>8</v>
          </cell>
          <cell r="I1349">
            <v>4</v>
          </cell>
          <cell r="J1349">
            <v>30</v>
          </cell>
          <cell r="K1349">
            <v>3</v>
          </cell>
          <cell r="L1349">
            <v>0.9728</v>
          </cell>
          <cell r="M1349">
            <v>0.22220000000000001</v>
          </cell>
          <cell r="N1349">
            <v>0.375</v>
          </cell>
          <cell r="O1349">
            <v>0.37909999999999999</v>
          </cell>
          <cell r="P1349">
            <v>0.15679999999999999</v>
          </cell>
          <cell r="Q1349">
            <v>0.23076923076923078</v>
          </cell>
        </row>
        <row r="1350">
          <cell r="B1350" t="str">
            <v>2801_08_Math</v>
          </cell>
          <cell r="C1350" t="str">
            <v>Kershaw</v>
          </cell>
          <cell r="D1350" t="str">
            <v>Math</v>
          </cell>
          <cell r="E1350" t="str">
            <v>2801</v>
          </cell>
          <cell r="F1350" t="str">
            <v>08</v>
          </cell>
          <cell r="G1350">
            <v>129</v>
          </cell>
          <cell r="H1350">
            <v>8</v>
          </cell>
          <cell r="I1350">
            <v>3</v>
          </cell>
          <cell r="J1350">
            <v>3</v>
          </cell>
          <cell r="K1350">
            <v>2</v>
          </cell>
          <cell r="L1350">
            <v>0.97860000000000003</v>
          </cell>
          <cell r="M1350">
            <v>2.3300000000000001E-2</v>
          </cell>
          <cell r="N1350">
            <v>0.25</v>
          </cell>
          <cell r="O1350">
            <v>0.25569999999999998</v>
          </cell>
          <cell r="P1350">
            <v>0.23250000000000001</v>
          </cell>
          <cell r="Q1350">
            <v>3.6496350364963501E-2</v>
          </cell>
        </row>
        <row r="1351">
          <cell r="B1351" t="str">
            <v>2801_HS_Math</v>
          </cell>
          <cell r="C1351" t="str">
            <v>Kershaw</v>
          </cell>
          <cell r="D1351" t="str">
            <v>Math</v>
          </cell>
          <cell r="E1351" t="str">
            <v>2801</v>
          </cell>
          <cell r="F1351" t="str">
            <v>HS</v>
          </cell>
          <cell r="G1351">
            <v>73</v>
          </cell>
          <cell r="H1351">
            <v>4</v>
          </cell>
          <cell r="I1351">
            <v>7</v>
          </cell>
          <cell r="J1351">
            <v>24</v>
          </cell>
          <cell r="K1351">
            <v>2</v>
          </cell>
          <cell r="L1351">
            <v>0.91669999999999996</v>
          </cell>
          <cell r="M1351">
            <v>0.32879999999999998</v>
          </cell>
          <cell r="N1351">
            <v>0.5</v>
          </cell>
          <cell r="O1351">
            <v>0.65139999999999998</v>
          </cell>
          <cell r="P1351">
            <v>0.3226</v>
          </cell>
          <cell r="Q1351">
            <v>0.33766233766233766</v>
          </cell>
        </row>
        <row r="1352">
          <cell r="B1352" t="str">
            <v>2901_04_ELA</v>
          </cell>
          <cell r="C1352" t="str">
            <v>Lancaster</v>
          </cell>
          <cell r="D1352" t="str">
            <v>ELA</v>
          </cell>
          <cell r="E1352" t="str">
            <v>2901</v>
          </cell>
          <cell r="F1352" t="str">
            <v>04</v>
          </cell>
          <cell r="G1352">
            <v>178</v>
          </cell>
          <cell r="H1352">
            <v>3</v>
          </cell>
          <cell r="I1352">
            <v>2</v>
          </cell>
          <cell r="J1352">
            <v>30</v>
          </cell>
          <cell r="K1352">
            <v>2</v>
          </cell>
          <cell r="L1352">
            <v>0.98909999999999998</v>
          </cell>
          <cell r="M1352">
            <v>0.16850000000000001</v>
          </cell>
          <cell r="N1352">
            <v>0.66669999999999996</v>
          </cell>
          <cell r="O1352">
            <v>0.56679999999999997</v>
          </cell>
          <cell r="P1352">
            <v>0.39829999999999999</v>
          </cell>
          <cell r="Q1352">
            <v>0.17679558011049723</v>
          </cell>
        </row>
        <row r="1353">
          <cell r="B1353" t="str">
            <v>2901_08_ELA</v>
          </cell>
          <cell r="C1353" t="str">
            <v>Lancaster</v>
          </cell>
          <cell r="D1353" t="str">
            <v>ELA</v>
          </cell>
          <cell r="E1353" t="str">
            <v>2901</v>
          </cell>
          <cell r="F1353" t="str">
            <v>08</v>
          </cell>
          <cell r="G1353">
            <v>141</v>
          </cell>
          <cell r="H1353">
            <v>9</v>
          </cell>
          <cell r="I1353">
            <v>6</v>
          </cell>
          <cell r="J1353">
            <v>16</v>
          </cell>
          <cell r="K1353">
            <v>2</v>
          </cell>
          <cell r="L1353">
            <v>0.96150000000000002</v>
          </cell>
          <cell r="M1353">
            <v>0.1135</v>
          </cell>
          <cell r="N1353">
            <v>0.22220000000000001</v>
          </cell>
          <cell r="O1353">
            <v>0.45590000000000003</v>
          </cell>
          <cell r="P1353">
            <v>0.34250000000000003</v>
          </cell>
          <cell r="Q1353">
            <v>0.12</v>
          </cell>
        </row>
        <row r="1354">
          <cell r="B1354" t="str">
            <v>2901_HS_ELA</v>
          </cell>
          <cell r="C1354" t="str">
            <v>Lancaster</v>
          </cell>
          <cell r="D1354" t="str">
            <v>ELA</v>
          </cell>
          <cell r="E1354" t="str">
            <v>2901</v>
          </cell>
          <cell r="F1354" t="str">
            <v>HS</v>
          </cell>
          <cell r="G1354">
            <v>143</v>
          </cell>
          <cell r="H1354">
            <v>10</v>
          </cell>
          <cell r="I1354">
            <v>3</v>
          </cell>
          <cell r="J1354">
            <v>68</v>
          </cell>
          <cell r="K1354">
            <v>5</v>
          </cell>
          <cell r="L1354">
            <v>0.98080000000000001</v>
          </cell>
          <cell r="M1354">
            <v>0.47549999999999998</v>
          </cell>
          <cell r="N1354">
            <v>0.5</v>
          </cell>
          <cell r="O1354">
            <v>0.82030000000000003</v>
          </cell>
          <cell r="P1354">
            <v>0.34470000000000001</v>
          </cell>
          <cell r="Q1354">
            <v>0.47712418300653597</v>
          </cell>
        </row>
        <row r="1355">
          <cell r="B1355" t="str">
            <v>2901_04_Math</v>
          </cell>
          <cell r="C1355" t="str">
            <v>Lancaster</v>
          </cell>
          <cell r="D1355" t="str">
            <v>Math</v>
          </cell>
          <cell r="E1355" t="str">
            <v>2901</v>
          </cell>
          <cell r="F1355" t="str">
            <v>04</v>
          </cell>
          <cell r="G1355">
            <v>178</v>
          </cell>
          <cell r="H1355">
            <v>3</v>
          </cell>
          <cell r="I1355">
            <v>2</v>
          </cell>
          <cell r="J1355">
            <v>41</v>
          </cell>
          <cell r="K1355">
            <v>2</v>
          </cell>
          <cell r="L1355">
            <v>0.98909999999999998</v>
          </cell>
          <cell r="M1355">
            <v>0.2303</v>
          </cell>
          <cell r="N1355">
            <v>0.66669999999999996</v>
          </cell>
          <cell r="O1355">
            <v>0.59009999999999996</v>
          </cell>
          <cell r="P1355">
            <v>0.35980000000000001</v>
          </cell>
          <cell r="Q1355">
            <v>0.23756906077348067</v>
          </cell>
        </row>
        <row r="1356">
          <cell r="B1356" t="str">
            <v>2901_08_Math</v>
          </cell>
          <cell r="C1356" t="str">
            <v>Lancaster</v>
          </cell>
          <cell r="D1356" t="str">
            <v>Math</v>
          </cell>
          <cell r="E1356" t="str">
            <v>2901</v>
          </cell>
          <cell r="F1356" t="str">
            <v>08</v>
          </cell>
          <cell r="G1356">
            <v>141</v>
          </cell>
          <cell r="H1356">
            <v>9</v>
          </cell>
          <cell r="I1356">
            <v>6</v>
          </cell>
          <cell r="J1356">
            <v>11</v>
          </cell>
          <cell r="K1356">
            <v>2</v>
          </cell>
          <cell r="L1356">
            <v>0.96150000000000002</v>
          </cell>
          <cell r="M1356">
            <v>7.8E-2</v>
          </cell>
          <cell r="N1356">
            <v>0.22220000000000001</v>
          </cell>
          <cell r="O1356">
            <v>0.34949999999999998</v>
          </cell>
          <cell r="P1356">
            <v>0.27150000000000002</v>
          </cell>
          <cell r="Q1356">
            <v>8.666666666666667E-2</v>
          </cell>
        </row>
        <row r="1357">
          <cell r="B1357" t="str">
            <v>2901_HS_Math</v>
          </cell>
          <cell r="C1357" t="str">
            <v>Lancaster</v>
          </cell>
          <cell r="D1357" t="str">
            <v>Math</v>
          </cell>
          <cell r="E1357" t="str">
            <v>2901</v>
          </cell>
          <cell r="F1357" t="str">
            <v>HS</v>
          </cell>
          <cell r="G1357">
            <v>178</v>
          </cell>
          <cell r="H1357">
            <v>6</v>
          </cell>
          <cell r="I1357">
            <v>7</v>
          </cell>
          <cell r="J1357">
            <v>47</v>
          </cell>
          <cell r="K1357">
            <v>0</v>
          </cell>
          <cell r="L1357">
            <v>0.96340000000000003</v>
          </cell>
          <cell r="M1357">
            <v>0.26400000000000001</v>
          </cell>
          <cell r="N1357">
            <v>0</v>
          </cell>
          <cell r="O1357">
            <v>0.44019999999999998</v>
          </cell>
          <cell r="P1357">
            <v>0.17610000000000001</v>
          </cell>
          <cell r="Q1357">
            <v>0.25543478260869568</v>
          </cell>
        </row>
        <row r="1358">
          <cell r="B1358" t="str">
            <v>3055_04_ELA</v>
          </cell>
          <cell r="C1358" t="str">
            <v>Laurens 55</v>
          </cell>
          <cell r="D1358" t="str">
            <v>ELA</v>
          </cell>
          <cell r="E1358" t="str">
            <v>3055</v>
          </cell>
          <cell r="F1358" t="str">
            <v>04</v>
          </cell>
          <cell r="G1358">
            <v>61</v>
          </cell>
          <cell r="H1358">
            <v>2</v>
          </cell>
          <cell r="I1358">
            <v>2</v>
          </cell>
          <cell r="J1358">
            <v>7</v>
          </cell>
          <cell r="K1358">
            <v>0</v>
          </cell>
          <cell r="L1358">
            <v>0.96919999999999995</v>
          </cell>
          <cell r="M1358">
            <v>0.1148</v>
          </cell>
          <cell r="N1358">
            <v>0</v>
          </cell>
          <cell r="O1358">
            <v>0.30349999999999999</v>
          </cell>
          <cell r="P1358">
            <v>0.1888</v>
          </cell>
          <cell r="Q1358">
            <v>0.1111111111111111</v>
          </cell>
        </row>
        <row r="1359">
          <cell r="B1359" t="str">
            <v>3055_08_ELA</v>
          </cell>
          <cell r="C1359" t="str">
            <v>Laurens 55</v>
          </cell>
          <cell r="D1359" t="str">
            <v>ELA</v>
          </cell>
          <cell r="E1359" t="str">
            <v>3055</v>
          </cell>
          <cell r="F1359" t="str">
            <v>08</v>
          </cell>
          <cell r="G1359">
            <v>62</v>
          </cell>
          <cell r="H1359">
            <v>3</v>
          </cell>
          <cell r="I1359">
            <v>1</v>
          </cell>
          <cell r="J1359">
            <v>4</v>
          </cell>
          <cell r="K1359">
            <v>0</v>
          </cell>
          <cell r="L1359">
            <v>0.98480000000000001</v>
          </cell>
          <cell r="M1359">
            <v>6.4500000000000002E-2</v>
          </cell>
          <cell r="N1359">
            <v>0</v>
          </cell>
          <cell r="O1359">
            <v>0.30959999999999999</v>
          </cell>
          <cell r="P1359">
            <v>0.24510000000000001</v>
          </cell>
          <cell r="Q1359">
            <v>6.1538461538461542E-2</v>
          </cell>
        </row>
        <row r="1360">
          <cell r="B1360" t="str">
            <v>3055_HS_ELA</v>
          </cell>
          <cell r="C1360" t="str">
            <v>Laurens 55</v>
          </cell>
          <cell r="D1360" t="str">
            <v>ELA</v>
          </cell>
          <cell r="E1360" t="str">
            <v>3055</v>
          </cell>
          <cell r="F1360" t="str">
            <v>HS</v>
          </cell>
          <cell r="G1360">
            <v>31</v>
          </cell>
          <cell r="H1360">
            <v>4</v>
          </cell>
          <cell r="I1360">
            <v>3</v>
          </cell>
          <cell r="J1360">
            <v>14</v>
          </cell>
          <cell r="K1360">
            <v>4</v>
          </cell>
          <cell r="L1360">
            <v>0.92110000000000003</v>
          </cell>
          <cell r="M1360">
            <v>0.4516</v>
          </cell>
          <cell r="N1360">
            <v>1</v>
          </cell>
          <cell r="O1360">
            <v>0.81420000000000003</v>
          </cell>
          <cell r="P1360">
            <v>0.36259999999999998</v>
          </cell>
          <cell r="Q1360">
            <v>0.51428571428571423</v>
          </cell>
        </row>
        <row r="1361">
          <cell r="B1361" t="str">
            <v>3055_04_Math</v>
          </cell>
          <cell r="C1361" t="str">
            <v>Laurens 55</v>
          </cell>
          <cell r="D1361" t="str">
            <v>Math</v>
          </cell>
          <cell r="E1361" t="str">
            <v>3055</v>
          </cell>
          <cell r="F1361" t="str">
            <v>04</v>
          </cell>
          <cell r="G1361">
            <v>63</v>
          </cell>
          <cell r="H1361">
            <v>2</v>
          </cell>
          <cell r="I1361">
            <v>0</v>
          </cell>
          <cell r="J1361">
            <v>5</v>
          </cell>
          <cell r="K1361">
            <v>0</v>
          </cell>
          <cell r="L1361">
            <v>1</v>
          </cell>
          <cell r="M1361">
            <v>7.9399999999999998E-2</v>
          </cell>
          <cell r="N1361">
            <v>0</v>
          </cell>
          <cell r="O1361">
            <v>0.25</v>
          </cell>
          <cell r="P1361">
            <v>0.1706</v>
          </cell>
          <cell r="Q1361">
            <v>7.6923076923076927E-2</v>
          </cell>
        </row>
        <row r="1362">
          <cell r="B1362" t="str">
            <v>3055_08_Math</v>
          </cell>
          <cell r="C1362" t="str">
            <v>Laurens 55</v>
          </cell>
          <cell r="D1362" t="str">
            <v>Math</v>
          </cell>
          <cell r="E1362" t="str">
            <v>3055</v>
          </cell>
          <cell r="F1362" t="str">
            <v>08</v>
          </cell>
          <cell r="G1362">
            <v>62</v>
          </cell>
          <cell r="H1362">
            <v>3</v>
          </cell>
          <cell r="I1362">
            <v>1</v>
          </cell>
          <cell r="J1362">
            <v>2</v>
          </cell>
          <cell r="K1362">
            <v>1</v>
          </cell>
          <cell r="L1362">
            <v>0.98480000000000001</v>
          </cell>
          <cell r="M1362">
            <v>3.2300000000000002E-2</v>
          </cell>
          <cell r="N1362">
            <v>0.33329999999999999</v>
          </cell>
          <cell r="O1362">
            <v>0.17369999999999999</v>
          </cell>
          <cell r="P1362">
            <v>0.14149999999999999</v>
          </cell>
          <cell r="Q1362">
            <v>4.6153846153846156E-2</v>
          </cell>
        </row>
        <row r="1363">
          <cell r="B1363" t="str">
            <v>3055_HS_Math</v>
          </cell>
          <cell r="C1363" t="str">
            <v>Laurens 55</v>
          </cell>
          <cell r="D1363" t="str">
            <v>Math</v>
          </cell>
          <cell r="E1363" t="str">
            <v>3055</v>
          </cell>
          <cell r="F1363" t="str">
            <v>HS</v>
          </cell>
          <cell r="G1363">
            <v>48</v>
          </cell>
          <cell r="H1363">
            <v>5</v>
          </cell>
          <cell r="I1363">
            <v>1</v>
          </cell>
          <cell r="J1363">
            <v>14</v>
          </cell>
          <cell r="K1363">
            <v>1</v>
          </cell>
          <cell r="L1363">
            <v>0.98150000000000004</v>
          </cell>
          <cell r="M1363">
            <v>0.29170000000000001</v>
          </cell>
          <cell r="N1363">
            <v>0.2</v>
          </cell>
          <cell r="O1363">
            <v>0.44190000000000002</v>
          </cell>
          <cell r="P1363">
            <v>0.1502</v>
          </cell>
          <cell r="Q1363">
            <v>0.28301886792452829</v>
          </cell>
        </row>
        <row r="1364">
          <cell r="B1364" t="str">
            <v>3056_04_ELA</v>
          </cell>
          <cell r="C1364" t="str">
            <v>Laurens 56</v>
          </cell>
          <cell r="D1364" t="str">
            <v>ELA</v>
          </cell>
          <cell r="E1364" t="str">
            <v>3056</v>
          </cell>
          <cell r="F1364" t="str">
            <v>04</v>
          </cell>
          <cell r="G1364">
            <v>28</v>
          </cell>
          <cell r="H1364">
            <v>2</v>
          </cell>
          <cell r="I1364">
            <v>0</v>
          </cell>
          <cell r="J1364">
            <v>1</v>
          </cell>
          <cell r="K1364">
            <v>0</v>
          </cell>
          <cell r="L1364">
            <v>1</v>
          </cell>
          <cell r="M1364">
            <v>3.5700000000000003E-2</v>
          </cell>
          <cell r="N1364">
            <v>0</v>
          </cell>
          <cell r="O1364">
            <v>0.36409999999999998</v>
          </cell>
          <cell r="P1364">
            <v>0.32840000000000003</v>
          </cell>
          <cell r="Q1364">
            <v>3.3333333333333333E-2</v>
          </cell>
        </row>
        <row r="1365">
          <cell r="B1365" t="str">
            <v>3056_08_ELA</v>
          </cell>
          <cell r="C1365" t="str">
            <v>Laurens 56</v>
          </cell>
          <cell r="D1365" t="str">
            <v>ELA</v>
          </cell>
          <cell r="E1365" t="str">
            <v>3056</v>
          </cell>
          <cell r="F1365" t="str">
            <v>08</v>
          </cell>
          <cell r="G1365">
            <v>33</v>
          </cell>
          <cell r="H1365">
            <v>3</v>
          </cell>
          <cell r="I1365">
            <v>1</v>
          </cell>
          <cell r="J1365">
            <v>1</v>
          </cell>
          <cell r="K1365">
            <v>1</v>
          </cell>
          <cell r="L1365">
            <v>0.97299999999999998</v>
          </cell>
          <cell r="M1365">
            <v>3.0300000000000001E-2</v>
          </cell>
          <cell r="N1365">
            <v>0.33329999999999999</v>
          </cell>
          <cell r="O1365">
            <v>0.45229999999999998</v>
          </cell>
          <cell r="P1365">
            <v>0.42199999999999999</v>
          </cell>
          <cell r="Q1365">
            <v>5.5555555555555552E-2</v>
          </cell>
        </row>
        <row r="1366">
          <cell r="B1366" t="str">
            <v>3056_HS_ELA</v>
          </cell>
          <cell r="C1366" t="str">
            <v>Laurens 56</v>
          </cell>
          <cell r="D1366" t="str">
            <v>ELA</v>
          </cell>
          <cell r="E1366" t="str">
            <v>3056</v>
          </cell>
          <cell r="F1366" t="str">
            <v>HS</v>
          </cell>
          <cell r="G1366">
            <v>28</v>
          </cell>
          <cell r="H1366">
            <v>0</v>
          </cell>
          <cell r="I1366">
            <v>2</v>
          </cell>
          <cell r="J1366">
            <v>12</v>
          </cell>
          <cell r="K1366">
            <v>0</v>
          </cell>
          <cell r="L1366">
            <v>0.93330000000000002</v>
          </cell>
          <cell r="M1366">
            <v>0.42859999999999998</v>
          </cell>
          <cell r="N1366">
            <v>0</v>
          </cell>
          <cell r="O1366">
            <v>0.87039999999999995</v>
          </cell>
          <cell r="P1366">
            <v>0.44180000000000003</v>
          </cell>
          <cell r="Q1366">
            <v>0.42857142857142855</v>
          </cell>
        </row>
        <row r="1367">
          <cell r="B1367" t="str">
            <v>3056_04_Math</v>
          </cell>
          <cell r="C1367" t="str">
            <v>Laurens 56</v>
          </cell>
          <cell r="D1367" t="str">
            <v>Math</v>
          </cell>
          <cell r="E1367" t="str">
            <v>3056</v>
          </cell>
          <cell r="F1367" t="str">
            <v>04</v>
          </cell>
          <cell r="G1367">
            <v>28</v>
          </cell>
          <cell r="H1367">
            <v>2</v>
          </cell>
          <cell r="I1367">
            <v>0</v>
          </cell>
          <cell r="J1367">
            <v>2</v>
          </cell>
          <cell r="K1367">
            <v>1</v>
          </cell>
          <cell r="L1367">
            <v>1</v>
          </cell>
          <cell r="M1367">
            <v>7.1400000000000005E-2</v>
          </cell>
          <cell r="N1367">
            <v>0.5</v>
          </cell>
          <cell r="O1367">
            <v>0.35870000000000002</v>
          </cell>
          <cell r="P1367">
            <v>0.2873</v>
          </cell>
          <cell r="Q1367">
            <v>0.1</v>
          </cell>
        </row>
        <row r="1368">
          <cell r="B1368" t="str">
            <v>3056_08_Math</v>
          </cell>
          <cell r="C1368" t="str">
            <v>Laurens 56</v>
          </cell>
          <cell r="D1368" t="str">
            <v>Math</v>
          </cell>
          <cell r="E1368" t="str">
            <v>3056</v>
          </cell>
          <cell r="F1368" t="str">
            <v>08</v>
          </cell>
          <cell r="G1368">
            <v>33</v>
          </cell>
          <cell r="H1368">
            <v>3</v>
          </cell>
          <cell r="I1368">
            <v>1</v>
          </cell>
          <cell r="J1368">
            <v>1</v>
          </cell>
          <cell r="K1368">
            <v>0</v>
          </cell>
          <cell r="L1368">
            <v>0.97299999999999998</v>
          </cell>
          <cell r="M1368">
            <v>3.0300000000000001E-2</v>
          </cell>
          <cell r="N1368">
            <v>0</v>
          </cell>
          <cell r="O1368">
            <v>0.28000000000000003</v>
          </cell>
          <cell r="P1368">
            <v>0.24970000000000001</v>
          </cell>
          <cell r="Q1368">
            <v>2.7777777777777776E-2</v>
          </cell>
        </row>
        <row r="1369">
          <cell r="B1369" t="str">
            <v>3056_HS_Math</v>
          </cell>
          <cell r="C1369" t="str">
            <v>Laurens 56</v>
          </cell>
          <cell r="D1369" t="str">
            <v>Math</v>
          </cell>
          <cell r="E1369" t="str">
            <v>3056</v>
          </cell>
          <cell r="F1369" t="str">
            <v>HS</v>
          </cell>
          <cell r="G1369">
            <v>27</v>
          </cell>
          <cell r="H1369">
            <v>3</v>
          </cell>
          <cell r="I1369">
            <v>2</v>
          </cell>
          <cell r="J1369">
            <v>3</v>
          </cell>
          <cell r="K1369">
            <v>1</v>
          </cell>
          <cell r="L1369">
            <v>0.9375</v>
          </cell>
          <cell r="M1369">
            <v>0.1111</v>
          </cell>
          <cell r="N1369">
            <v>0.33329999999999999</v>
          </cell>
          <cell r="O1369">
            <v>0.53449999999999998</v>
          </cell>
          <cell r="P1369">
            <v>0.4234</v>
          </cell>
          <cell r="Q1369">
            <v>0.13333333333333333</v>
          </cell>
        </row>
        <row r="1370">
          <cell r="B1370" t="str">
            <v>3101_04_ELA</v>
          </cell>
          <cell r="C1370" t="str">
            <v>Lee</v>
          </cell>
          <cell r="D1370" t="str">
            <v>ELA</v>
          </cell>
          <cell r="E1370" t="str">
            <v>3101</v>
          </cell>
          <cell r="F1370" t="str">
            <v>04</v>
          </cell>
          <cell r="G1370">
            <v>15</v>
          </cell>
          <cell r="H1370">
            <v>1</v>
          </cell>
          <cell r="I1370">
            <v>0</v>
          </cell>
          <cell r="J1370">
            <v>1</v>
          </cell>
          <cell r="K1370">
            <v>0</v>
          </cell>
          <cell r="L1370">
            <v>1</v>
          </cell>
          <cell r="M1370">
            <v>6.6699999999999995E-2</v>
          </cell>
          <cell r="N1370">
            <v>0</v>
          </cell>
          <cell r="O1370">
            <v>0.16669999999999999</v>
          </cell>
          <cell r="P1370">
            <v>0.1</v>
          </cell>
          <cell r="Q1370">
            <v>6.25E-2</v>
          </cell>
        </row>
        <row r="1371">
          <cell r="B1371" t="str">
            <v>3101_08_ELA</v>
          </cell>
          <cell r="C1371" t="str">
            <v>Lee</v>
          </cell>
          <cell r="D1371" t="str">
            <v>ELA</v>
          </cell>
          <cell r="E1371" t="str">
            <v>3101</v>
          </cell>
          <cell r="F1371" t="str">
            <v>08</v>
          </cell>
          <cell r="G1371">
            <v>16</v>
          </cell>
          <cell r="H1371">
            <v>2</v>
          </cell>
          <cell r="I1371">
            <v>3</v>
          </cell>
          <cell r="J1371">
            <v>1</v>
          </cell>
          <cell r="K1371">
            <v>1</v>
          </cell>
          <cell r="L1371">
            <v>0.85709999999999997</v>
          </cell>
          <cell r="M1371">
            <v>6.25E-2</v>
          </cell>
          <cell r="N1371">
            <v>0.5</v>
          </cell>
          <cell r="O1371">
            <v>0.1714</v>
          </cell>
          <cell r="P1371">
            <v>0.1089</v>
          </cell>
          <cell r="Q1371">
            <v>0.1111111111111111</v>
          </cell>
        </row>
        <row r="1372">
          <cell r="B1372" t="str">
            <v>3101_HS_ELA</v>
          </cell>
          <cell r="C1372" t="str">
            <v>Lee</v>
          </cell>
          <cell r="D1372" t="str">
            <v>ELA</v>
          </cell>
          <cell r="E1372" t="str">
            <v>3101</v>
          </cell>
          <cell r="F1372" t="str">
            <v>HS</v>
          </cell>
          <cell r="G1372">
            <v>2</v>
          </cell>
          <cell r="H1372">
            <v>0</v>
          </cell>
          <cell r="I1372">
            <v>1</v>
          </cell>
          <cell r="J1372">
            <v>0</v>
          </cell>
          <cell r="K1372">
            <v>0</v>
          </cell>
          <cell r="L1372">
            <v>0.66669999999999996</v>
          </cell>
          <cell r="M1372">
            <v>0</v>
          </cell>
          <cell r="N1372">
            <v>0</v>
          </cell>
          <cell r="O1372">
            <v>0.71299999999999997</v>
          </cell>
          <cell r="P1372">
            <v>0.71299999999999997</v>
          </cell>
          <cell r="Q1372">
            <v>0</v>
          </cell>
        </row>
        <row r="1373">
          <cell r="B1373" t="str">
            <v>3101_04_Math</v>
          </cell>
          <cell r="C1373" t="str">
            <v>Lee</v>
          </cell>
          <cell r="D1373" t="str">
            <v>Math</v>
          </cell>
          <cell r="E1373" t="str">
            <v>3101</v>
          </cell>
          <cell r="F1373" t="str">
            <v>04</v>
          </cell>
          <cell r="G1373">
            <v>15</v>
          </cell>
          <cell r="H1373">
            <v>1</v>
          </cell>
          <cell r="I1373">
            <v>0</v>
          </cell>
          <cell r="J1373">
            <v>0</v>
          </cell>
          <cell r="K1373">
            <v>0</v>
          </cell>
          <cell r="L1373">
            <v>1</v>
          </cell>
          <cell r="M1373">
            <v>0</v>
          </cell>
          <cell r="N1373">
            <v>0</v>
          </cell>
          <cell r="O1373">
            <v>9.2600000000000002E-2</v>
          </cell>
          <cell r="P1373">
            <v>9.2600000000000002E-2</v>
          </cell>
          <cell r="Q1373">
            <v>0</v>
          </cell>
        </row>
        <row r="1374">
          <cell r="B1374" t="str">
            <v>3101_08_Math</v>
          </cell>
          <cell r="C1374" t="str">
            <v>Lee</v>
          </cell>
          <cell r="D1374" t="str">
            <v>Math</v>
          </cell>
          <cell r="E1374" t="str">
            <v>3101</v>
          </cell>
          <cell r="F1374" t="str">
            <v>08</v>
          </cell>
          <cell r="G1374">
            <v>16</v>
          </cell>
          <cell r="H1374">
            <v>3</v>
          </cell>
          <cell r="I1374">
            <v>2</v>
          </cell>
          <cell r="J1374">
            <v>0</v>
          </cell>
          <cell r="K1374">
            <v>1</v>
          </cell>
          <cell r="L1374">
            <v>0.90480000000000005</v>
          </cell>
          <cell r="M1374">
            <v>0</v>
          </cell>
          <cell r="N1374">
            <v>0.33329999999999999</v>
          </cell>
          <cell r="O1374">
            <v>6.6000000000000003E-2</v>
          </cell>
          <cell r="P1374">
            <v>6.6000000000000003E-2</v>
          </cell>
          <cell r="Q1374">
            <v>5.2631578947368418E-2</v>
          </cell>
        </row>
        <row r="1375">
          <cell r="B1375" t="str">
            <v>3101_HS_Math</v>
          </cell>
          <cell r="C1375" t="str">
            <v>Lee</v>
          </cell>
          <cell r="D1375" t="str">
            <v>Math</v>
          </cell>
          <cell r="E1375" t="str">
            <v>3101</v>
          </cell>
          <cell r="F1375" t="str">
            <v>HS</v>
          </cell>
          <cell r="G1375">
            <v>11</v>
          </cell>
          <cell r="H1375">
            <v>0</v>
          </cell>
          <cell r="I1375">
            <v>1</v>
          </cell>
          <cell r="J1375">
            <v>1</v>
          </cell>
          <cell r="K1375">
            <v>0</v>
          </cell>
          <cell r="L1375">
            <v>0.91669999999999996</v>
          </cell>
          <cell r="M1375">
            <v>9.0899999999999995E-2</v>
          </cell>
          <cell r="N1375">
            <v>0</v>
          </cell>
          <cell r="O1375">
            <v>0.23080000000000001</v>
          </cell>
          <cell r="P1375">
            <v>0.1399</v>
          </cell>
          <cell r="Q1375">
            <v>9.0909090909090912E-2</v>
          </cell>
        </row>
        <row r="1376">
          <cell r="B1376" t="str">
            <v>3201_04_ELA</v>
          </cell>
          <cell r="C1376" t="str">
            <v>Lexington 1</v>
          </cell>
          <cell r="D1376" t="str">
            <v>ELA</v>
          </cell>
          <cell r="E1376" t="str">
            <v>3201</v>
          </cell>
          <cell r="F1376" t="str">
            <v>04</v>
          </cell>
          <cell r="G1376">
            <v>329</v>
          </cell>
          <cell r="H1376">
            <v>12</v>
          </cell>
          <cell r="I1376">
            <v>8</v>
          </cell>
          <cell r="J1376">
            <v>66</v>
          </cell>
          <cell r="K1376">
            <v>5</v>
          </cell>
          <cell r="L1376">
            <v>0.97709999999999997</v>
          </cell>
          <cell r="M1376">
            <v>0.2006</v>
          </cell>
          <cell r="N1376">
            <v>0.41670000000000001</v>
          </cell>
          <cell r="O1376">
            <v>0.55530000000000002</v>
          </cell>
          <cell r="P1376">
            <v>0.35470000000000002</v>
          </cell>
          <cell r="Q1376">
            <v>0.20821114369501467</v>
          </cell>
        </row>
        <row r="1377">
          <cell r="B1377" t="str">
            <v>3201_08_ELA</v>
          </cell>
          <cell r="C1377" t="str">
            <v>Lexington 1</v>
          </cell>
          <cell r="D1377" t="str">
            <v>ELA</v>
          </cell>
          <cell r="E1377" t="str">
            <v>3201</v>
          </cell>
          <cell r="F1377" t="str">
            <v>08</v>
          </cell>
          <cell r="G1377">
            <v>234</v>
          </cell>
          <cell r="H1377">
            <v>14</v>
          </cell>
          <cell r="I1377">
            <v>14</v>
          </cell>
          <cell r="J1377">
            <v>17</v>
          </cell>
          <cell r="K1377">
            <v>2</v>
          </cell>
          <cell r="L1377">
            <v>0.9466</v>
          </cell>
          <cell r="M1377">
            <v>7.2599999999999998E-2</v>
          </cell>
          <cell r="N1377">
            <v>0.1429</v>
          </cell>
          <cell r="O1377">
            <v>0.49719999999999998</v>
          </cell>
          <cell r="P1377">
            <v>0.42449999999999999</v>
          </cell>
          <cell r="Q1377">
            <v>7.6612903225806453E-2</v>
          </cell>
        </row>
        <row r="1378">
          <cell r="B1378" t="str">
            <v>3201_HS_ELA</v>
          </cell>
          <cell r="C1378" t="str">
            <v>Lexington 1</v>
          </cell>
          <cell r="D1378" t="str">
            <v>ELA</v>
          </cell>
          <cell r="E1378" t="str">
            <v>3201</v>
          </cell>
          <cell r="F1378" t="str">
            <v>HS</v>
          </cell>
          <cell r="G1378">
            <v>265</v>
          </cell>
          <cell r="H1378">
            <v>14</v>
          </cell>
          <cell r="I1378">
            <v>5</v>
          </cell>
          <cell r="J1378">
            <v>144</v>
          </cell>
          <cell r="K1378">
            <v>7</v>
          </cell>
          <cell r="L1378">
            <v>0.98240000000000005</v>
          </cell>
          <cell r="M1378">
            <v>0.54339999999999999</v>
          </cell>
          <cell r="N1378">
            <v>0.5</v>
          </cell>
          <cell r="O1378">
            <v>0.878</v>
          </cell>
          <cell r="P1378">
            <v>0.33460000000000001</v>
          </cell>
          <cell r="Q1378">
            <v>0.54121863799283154</v>
          </cell>
        </row>
        <row r="1379">
          <cell r="B1379" t="str">
            <v>3201_04_Math</v>
          </cell>
          <cell r="C1379" t="str">
            <v>Lexington 1</v>
          </cell>
          <cell r="D1379" t="str">
            <v>Math</v>
          </cell>
          <cell r="E1379" t="str">
            <v>3201</v>
          </cell>
          <cell r="F1379" t="str">
            <v>04</v>
          </cell>
          <cell r="G1379">
            <v>328</v>
          </cell>
          <cell r="H1379">
            <v>12</v>
          </cell>
          <cell r="I1379">
            <v>9</v>
          </cell>
          <cell r="J1379">
            <v>65</v>
          </cell>
          <cell r="K1379">
            <v>2</v>
          </cell>
          <cell r="L1379">
            <v>0.97419999999999995</v>
          </cell>
          <cell r="M1379">
            <v>0.19819999999999999</v>
          </cell>
          <cell r="N1379">
            <v>0.16669999999999999</v>
          </cell>
          <cell r="O1379">
            <v>0.49680000000000002</v>
          </cell>
          <cell r="P1379">
            <v>0.29870000000000002</v>
          </cell>
          <cell r="Q1379">
            <v>0.19705882352941176</v>
          </cell>
        </row>
        <row r="1380">
          <cell r="B1380" t="str">
            <v>3201_08_Math</v>
          </cell>
          <cell r="C1380" t="str">
            <v>Lexington 1</v>
          </cell>
          <cell r="D1380" t="str">
            <v>Math</v>
          </cell>
          <cell r="E1380" t="str">
            <v>3201</v>
          </cell>
          <cell r="F1380" t="str">
            <v>08</v>
          </cell>
          <cell r="G1380">
            <v>232</v>
          </cell>
          <cell r="H1380">
            <v>14</v>
          </cell>
          <cell r="I1380">
            <v>16</v>
          </cell>
          <cell r="J1380">
            <v>7</v>
          </cell>
          <cell r="K1380">
            <v>2</v>
          </cell>
          <cell r="L1380">
            <v>0.93889999999999996</v>
          </cell>
          <cell r="M1380">
            <v>3.0200000000000001E-2</v>
          </cell>
          <cell r="N1380">
            <v>0.1429</v>
          </cell>
          <cell r="O1380">
            <v>0.31580000000000003</v>
          </cell>
          <cell r="P1380">
            <v>0.28560000000000002</v>
          </cell>
          <cell r="Q1380">
            <v>3.6585365853658534E-2</v>
          </cell>
        </row>
        <row r="1381">
          <cell r="B1381" t="str">
            <v>3201_HS_Math</v>
          </cell>
          <cell r="C1381" t="str">
            <v>Lexington 1</v>
          </cell>
          <cell r="D1381" t="str">
            <v>Math</v>
          </cell>
          <cell r="E1381" t="str">
            <v>3201</v>
          </cell>
          <cell r="F1381" t="str">
            <v>HS</v>
          </cell>
          <cell r="G1381">
            <v>297</v>
          </cell>
          <cell r="H1381">
            <v>14</v>
          </cell>
          <cell r="I1381">
            <v>12</v>
          </cell>
          <cell r="J1381">
            <v>81</v>
          </cell>
          <cell r="K1381">
            <v>3</v>
          </cell>
          <cell r="L1381">
            <v>0.96279999999999999</v>
          </cell>
          <cell r="M1381">
            <v>0.2727</v>
          </cell>
          <cell r="N1381">
            <v>0.21429999999999999</v>
          </cell>
          <cell r="O1381">
            <v>0.56330000000000002</v>
          </cell>
          <cell r="P1381">
            <v>0.29060000000000002</v>
          </cell>
          <cell r="Q1381">
            <v>0.27009646302250806</v>
          </cell>
        </row>
        <row r="1382">
          <cell r="B1382" t="str">
            <v>3202_04_ELA</v>
          </cell>
          <cell r="C1382" t="str">
            <v>Lexington 2</v>
          </cell>
          <cell r="D1382" t="str">
            <v>ELA</v>
          </cell>
          <cell r="E1382" t="str">
            <v>3202</v>
          </cell>
          <cell r="F1382" t="str">
            <v>04</v>
          </cell>
          <cell r="G1382">
            <v>132</v>
          </cell>
          <cell r="H1382">
            <v>11</v>
          </cell>
          <cell r="I1382">
            <v>1</v>
          </cell>
          <cell r="J1382">
            <v>24</v>
          </cell>
          <cell r="K1382">
            <v>4</v>
          </cell>
          <cell r="L1382">
            <v>0.99309999999999998</v>
          </cell>
          <cell r="M1382">
            <v>0.18179999999999999</v>
          </cell>
          <cell r="N1382">
            <v>0.36359999999999998</v>
          </cell>
          <cell r="O1382">
            <v>0.41670000000000001</v>
          </cell>
          <cell r="P1382">
            <v>0.23480000000000001</v>
          </cell>
          <cell r="Q1382">
            <v>0.19580419580419581</v>
          </cell>
        </row>
        <row r="1383">
          <cell r="B1383" t="str">
            <v>3202_08_ELA</v>
          </cell>
          <cell r="C1383" t="str">
            <v>Lexington 2</v>
          </cell>
          <cell r="D1383" t="str">
            <v>ELA</v>
          </cell>
          <cell r="E1383" t="str">
            <v>3202</v>
          </cell>
          <cell r="F1383" t="str">
            <v>08</v>
          </cell>
          <cell r="G1383">
            <v>104</v>
          </cell>
          <cell r="H1383">
            <v>5</v>
          </cell>
          <cell r="I1383">
            <v>2</v>
          </cell>
          <cell r="J1383">
            <v>3</v>
          </cell>
          <cell r="K1383">
            <v>2</v>
          </cell>
          <cell r="L1383">
            <v>0.98199999999999998</v>
          </cell>
          <cell r="M1383">
            <v>2.8799999999999999E-2</v>
          </cell>
          <cell r="N1383">
            <v>0.4</v>
          </cell>
          <cell r="O1383">
            <v>0.34089999999999998</v>
          </cell>
          <cell r="P1383">
            <v>0.312</v>
          </cell>
          <cell r="Q1383">
            <v>4.5871559633027525E-2</v>
          </cell>
        </row>
        <row r="1384">
          <cell r="B1384" t="str">
            <v>3202_HS_ELA</v>
          </cell>
          <cell r="C1384" t="str">
            <v>Lexington 2</v>
          </cell>
          <cell r="D1384" t="str">
            <v>ELA</v>
          </cell>
          <cell r="E1384" t="str">
            <v>3202</v>
          </cell>
          <cell r="F1384" t="str">
            <v>HS</v>
          </cell>
          <cell r="G1384">
            <v>82</v>
          </cell>
          <cell r="H1384">
            <v>5</v>
          </cell>
          <cell r="I1384">
            <v>12</v>
          </cell>
          <cell r="J1384">
            <v>32</v>
          </cell>
          <cell r="K1384">
            <v>4</v>
          </cell>
          <cell r="L1384">
            <v>0.87880000000000003</v>
          </cell>
          <cell r="M1384">
            <v>0.39019999999999999</v>
          </cell>
          <cell r="N1384">
            <v>0.8</v>
          </cell>
          <cell r="O1384">
            <v>0.79830000000000001</v>
          </cell>
          <cell r="P1384">
            <v>0.40810000000000002</v>
          </cell>
          <cell r="Q1384">
            <v>0.41379310344827586</v>
          </cell>
        </row>
        <row r="1385">
          <cell r="B1385" t="str">
            <v>3202_04_Math</v>
          </cell>
          <cell r="C1385" t="str">
            <v>Lexington 2</v>
          </cell>
          <cell r="D1385" t="str">
            <v>Math</v>
          </cell>
          <cell r="E1385" t="str">
            <v>3202</v>
          </cell>
          <cell r="F1385" t="str">
            <v>04</v>
          </cell>
          <cell r="G1385">
            <v>133</v>
          </cell>
          <cell r="H1385">
            <v>11</v>
          </cell>
          <cell r="I1385">
            <v>0</v>
          </cell>
          <cell r="J1385">
            <v>22</v>
          </cell>
          <cell r="K1385">
            <v>4</v>
          </cell>
          <cell r="L1385">
            <v>1</v>
          </cell>
          <cell r="M1385">
            <v>0.16539999999999999</v>
          </cell>
          <cell r="N1385">
            <v>0.36359999999999998</v>
          </cell>
          <cell r="O1385">
            <v>0.36159999999999998</v>
          </cell>
          <cell r="P1385">
            <v>0.19620000000000001</v>
          </cell>
          <cell r="Q1385">
            <v>0.18055555555555555</v>
          </cell>
        </row>
        <row r="1386">
          <cell r="B1386" t="str">
            <v>3202_08_Math</v>
          </cell>
          <cell r="C1386" t="str">
            <v>Lexington 2</v>
          </cell>
          <cell r="D1386" t="str">
            <v>Math</v>
          </cell>
          <cell r="E1386" t="str">
            <v>3202</v>
          </cell>
          <cell r="F1386" t="str">
            <v>08</v>
          </cell>
          <cell r="G1386">
            <v>104</v>
          </cell>
          <cell r="H1386">
            <v>5</v>
          </cell>
          <cell r="I1386">
            <v>2</v>
          </cell>
          <cell r="J1386">
            <v>9</v>
          </cell>
          <cell r="K1386">
            <v>4</v>
          </cell>
          <cell r="L1386">
            <v>0.98199999999999998</v>
          </cell>
          <cell r="M1386">
            <v>8.6499999999999994E-2</v>
          </cell>
          <cell r="N1386">
            <v>0.8</v>
          </cell>
          <cell r="O1386">
            <v>0.27450000000000002</v>
          </cell>
          <cell r="P1386">
            <v>0.188</v>
          </cell>
          <cell r="Q1386">
            <v>0.11926605504587157</v>
          </cell>
        </row>
        <row r="1387">
          <cell r="B1387" t="str">
            <v>3202_HS_Math</v>
          </cell>
          <cell r="C1387" t="str">
            <v>Lexington 2</v>
          </cell>
          <cell r="D1387" t="str">
            <v>Math</v>
          </cell>
          <cell r="E1387" t="str">
            <v>3202</v>
          </cell>
          <cell r="F1387" t="str">
            <v>HS</v>
          </cell>
          <cell r="G1387">
            <v>77</v>
          </cell>
          <cell r="H1387">
            <v>5</v>
          </cell>
          <cell r="I1387">
            <v>7</v>
          </cell>
          <cell r="J1387">
            <v>21</v>
          </cell>
          <cell r="K1387">
            <v>3</v>
          </cell>
          <cell r="L1387">
            <v>0.92130000000000001</v>
          </cell>
          <cell r="M1387">
            <v>0.2727</v>
          </cell>
          <cell r="N1387">
            <v>0.6</v>
          </cell>
          <cell r="O1387">
            <v>0.46739999999999998</v>
          </cell>
          <cell r="P1387">
            <v>0.1946</v>
          </cell>
          <cell r="Q1387">
            <v>0.29268292682926828</v>
          </cell>
        </row>
        <row r="1388">
          <cell r="B1388" t="str">
            <v>3203_04_ELA</v>
          </cell>
          <cell r="C1388" t="str">
            <v>Lexington 3</v>
          </cell>
          <cell r="D1388" t="str">
            <v>ELA</v>
          </cell>
          <cell r="E1388" t="str">
            <v>3203</v>
          </cell>
          <cell r="F1388" t="str">
            <v>04</v>
          </cell>
          <cell r="G1388">
            <v>29</v>
          </cell>
          <cell r="H1388">
            <v>2</v>
          </cell>
          <cell r="I1388">
            <v>0</v>
          </cell>
          <cell r="J1388">
            <v>5</v>
          </cell>
          <cell r="K1388">
            <v>1</v>
          </cell>
          <cell r="L1388">
            <v>1</v>
          </cell>
          <cell r="M1388">
            <v>0.1724</v>
          </cell>
          <cell r="N1388">
            <v>0.5</v>
          </cell>
          <cell r="O1388">
            <v>0.33750000000000002</v>
          </cell>
          <cell r="P1388">
            <v>0.1651</v>
          </cell>
          <cell r="Q1388">
            <v>0.19354838709677419</v>
          </cell>
        </row>
        <row r="1389">
          <cell r="B1389" t="str">
            <v>3203_08_ELA</v>
          </cell>
          <cell r="C1389" t="str">
            <v>Lexington 3</v>
          </cell>
          <cell r="D1389" t="str">
            <v>ELA</v>
          </cell>
          <cell r="E1389" t="str">
            <v>3203</v>
          </cell>
          <cell r="F1389" t="str">
            <v>08</v>
          </cell>
          <cell r="G1389">
            <v>16</v>
          </cell>
          <cell r="H1389">
            <v>2</v>
          </cell>
          <cell r="I1389">
            <v>2</v>
          </cell>
          <cell r="J1389">
            <v>0</v>
          </cell>
          <cell r="K1389">
            <v>0</v>
          </cell>
          <cell r="L1389">
            <v>0.9</v>
          </cell>
          <cell r="M1389">
            <v>0</v>
          </cell>
          <cell r="N1389">
            <v>0</v>
          </cell>
          <cell r="O1389">
            <v>0.36230000000000001</v>
          </cell>
          <cell r="P1389">
            <v>0.36230000000000001</v>
          </cell>
          <cell r="Q1389">
            <v>0</v>
          </cell>
        </row>
        <row r="1390">
          <cell r="B1390" t="str">
            <v>3203_HS_ELA</v>
          </cell>
          <cell r="C1390" t="str">
            <v>Lexington 3</v>
          </cell>
          <cell r="D1390" t="str">
            <v>ELA</v>
          </cell>
          <cell r="E1390" t="str">
            <v>3203</v>
          </cell>
          <cell r="F1390" t="str">
            <v>HS</v>
          </cell>
          <cell r="G1390">
            <v>21</v>
          </cell>
          <cell r="H1390">
            <v>1</v>
          </cell>
          <cell r="I1390">
            <v>1</v>
          </cell>
          <cell r="J1390">
            <v>7</v>
          </cell>
          <cell r="K1390">
            <v>0</v>
          </cell>
          <cell r="L1390">
            <v>0.95650000000000002</v>
          </cell>
          <cell r="M1390">
            <v>0.33329999999999999</v>
          </cell>
          <cell r="N1390">
            <v>0</v>
          </cell>
          <cell r="O1390">
            <v>0.77980000000000005</v>
          </cell>
          <cell r="P1390">
            <v>0.44640000000000002</v>
          </cell>
          <cell r="Q1390">
            <v>0.31818181818181818</v>
          </cell>
        </row>
        <row r="1391">
          <cell r="B1391" t="str">
            <v>3203_04_Math</v>
          </cell>
          <cell r="C1391" t="str">
            <v>Lexington 3</v>
          </cell>
          <cell r="D1391" t="str">
            <v>Math</v>
          </cell>
          <cell r="E1391" t="str">
            <v>3203</v>
          </cell>
          <cell r="F1391" t="str">
            <v>04</v>
          </cell>
          <cell r="G1391">
            <v>29</v>
          </cell>
          <cell r="H1391">
            <v>2</v>
          </cell>
          <cell r="I1391">
            <v>0</v>
          </cell>
          <cell r="J1391">
            <v>4</v>
          </cell>
          <cell r="K1391">
            <v>2</v>
          </cell>
          <cell r="L1391">
            <v>1</v>
          </cell>
          <cell r="M1391">
            <v>0.13789999999999999</v>
          </cell>
          <cell r="N1391">
            <v>1</v>
          </cell>
          <cell r="O1391">
            <v>0.36880000000000002</v>
          </cell>
          <cell r="P1391">
            <v>0.23080000000000001</v>
          </cell>
          <cell r="Q1391">
            <v>0.19354838709677419</v>
          </cell>
        </row>
        <row r="1392">
          <cell r="B1392" t="str">
            <v>3203_08_Math</v>
          </cell>
          <cell r="C1392" t="str">
            <v>Lexington 3</v>
          </cell>
          <cell r="D1392" t="str">
            <v>Math</v>
          </cell>
          <cell r="E1392" t="str">
            <v>3203</v>
          </cell>
          <cell r="F1392" t="str">
            <v>08</v>
          </cell>
          <cell r="G1392">
            <v>16</v>
          </cell>
          <cell r="H1392">
            <v>2</v>
          </cell>
          <cell r="I1392">
            <v>2</v>
          </cell>
          <cell r="J1392">
            <v>0</v>
          </cell>
          <cell r="K1392">
            <v>0</v>
          </cell>
          <cell r="L1392">
            <v>0.9</v>
          </cell>
          <cell r="M1392">
            <v>0</v>
          </cell>
          <cell r="N1392">
            <v>0</v>
          </cell>
          <cell r="O1392">
            <v>0.13669999999999999</v>
          </cell>
          <cell r="P1392">
            <v>0.13669999999999999</v>
          </cell>
          <cell r="Q1392">
            <v>0</v>
          </cell>
        </row>
        <row r="1393">
          <cell r="B1393" t="str">
            <v>3203_HS_Math</v>
          </cell>
          <cell r="C1393" t="str">
            <v>Lexington 3</v>
          </cell>
          <cell r="D1393" t="str">
            <v>Math</v>
          </cell>
          <cell r="E1393" t="str">
            <v>3203</v>
          </cell>
          <cell r="F1393" t="str">
            <v>HS</v>
          </cell>
          <cell r="G1393">
            <v>13</v>
          </cell>
          <cell r="H1393">
            <v>1</v>
          </cell>
          <cell r="I1393">
            <v>1</v>
          </cell>
          <cell r="J1393">
            <v>3</v>
          </cell>
          <cell r="K1393">
            <v>1</v>
          </cell>
          <cell r="L1393">
            <v>0.93330000000000002</v>
          </cell>
          <cell r="M1393">
            <v>0.23080000000000001</v>
          </cell>
          <cell r="N1393">
            <v>1</v>
          </cell>
          <cell r="O1393">
            <v>0.34429999999999999</v>
          </cell>
          <cell r="P1393">
            <v>0.1135</v>
          </cell>
          <cell r="Q1393">
            <v>0.2857142857142857</v>
          </cell>
        </row>
        <row r="1394">
          <cell r="B1394" t="str">
            <v>3204_04_ELA</v>
          </cell>
          <cell r="C1394" t="str">
            <v>Lexington 4</v>
          </cell>
          <cell r="D1394" t="str">
            <v>ELA</v>
          </cell>
          <cell r="E1394" t="str">
            <v>3204</v>
          </cell>
          <cell r="F1394" t="str">
            <v>04</v>
          </cell>
          <cell r="G1394">
            <v>59</v>
          </cell>
          <cell r="H1394">
            <v>1</v>
          </cell>
          <cell r="I1394">
            <v>1</v>
          </cell>
          <cell r="J1394">
            <v>3</v>
          </cell>
          <cell r="K1394">
            <v>1</v>
          </cell>
          <cell r="L1394">
            <v>0.98360000000000003</v>
          </cell>
          <cell r="M1394">
            <v>5.0799999999999998E-2</v>
          </cell>
          <cell r="N1394">
            <v>1</v>
          </cell>
          <cell r="O1394">
            <v>0.21490000000000001</v>
          </cell>
          <cell r="P1394">
            <v>0.16400000000000001</v>
          </cell>
          <cell r="Q1394">
            <v>6.6666666666666666E-2</v>
          </cell>
        </row>
        <row r="1395">
          <cell r="B1395" t="str">
            <v>3204_08_ELA</v>
          </cell>
          <cell r="C1395" t="str">
            <v>Lexington 4</v>
          </cell>
          <cell r="D1395" t="str">
            <v>ELA</v>
          </cell>
          <cell r="E1395" t="str">
            <v>3204</v>
          </cell>
          <cell r="F1395" t="str">
            <v>08</v>
          </cell>
          <cell r="G1395">
            <v>47</v>
          </cell>
          <cell r="H1395">
            <v>1</v>
          </cell>
          <cell r="I1395">
            <v>2</v>
          </cell>
          <cell r="J1395">
            <v>0</v>
          </cell>
          <cell r="K1395">
            <v>0</v>
          </cell>
          <cell r="L1395">
            <v>0.96</v>
          </cell>
          <cell r="M1395">
            <v>0</v>
          </cell>
          <cell r="N1395">
            <v>0</v>
          </cell>
          <cell r="O1395">
            <v>0.25390000000000001</v>
          </cell>
          <cell r="P1395">
            <v>0.25390000000000001</v>
          </cell>
          <cell r="Q1395">
            <v>0</v>
          </cell>
        </row>
        <row r="1396">
          <cell r="B1396" t="str">
            <v>3204_HS_ELA</v>
          </cell>
          <cell r="C1396" t="str">
            <v>Lexington 4</v>
          </cell>
          <cell r="D1396" t="str">
            <v>ELA</v>
          </cell>
          <cell r="E1396" t="str">
            <v>3204</v>
          </cell>
          <cell r="F1396" t="str">
            <v>HS</v>
          </cell>
          <cell r="G1396">
            <v>35</v>
          </cell>
          <cell r="H1396">
            <v>3</v>
          </cell>
          <cell r="I1396">
            <v>1</v>
          </cell>
          <cell r="J1396">
            <v>6</v>
          </cell>
          <cell r="K1396">
            <v>0</v>
          </cell>
          <cell r="L1396">
            <v>0.97440000000000004</v>
          </cell>
          <cell r="M1396">
            <v>0.1714</v>
          </cell>
          <cell r="N1396">
            <v>0</v>
          </cell>
          <cell r="O1396">
            <v>0.64470000000000005</v>
          </cell>
          <cell r="P1396">
            <v>0.4733</v>
          </cell>
          <cell r="Q1396">
            <v>0.15789473684210525</v>
          </cell>
        </row>
        <row r="1397">
          <cell r="B1397" t="str">
            <v>3204_04_Math</v>
          </cell>
          <cell r="C1397" t="str">
            <v>Lexington 4</v>
          </cell>
          <cell r="D1397" t="str">
            <v>Math</v>
          </cell>
          <cell r="E1397" t="str">
            <v>3204</v>
          </cell>
          <cell r="F1397" t="str">
            <v>04</v>
          </cell>
          <cell r="G1397">
            <v>59</v>
          </cell>
          <cell r="H1397">
            <v>1</v>
          </cell>
          <cell r="I1397">
            <v>1</v>
          </cell>
          <cell r="J1397">
            <v>2</v>
          </cell>
          <cell r="K1397">
            <v>1</v>
          </cell>
          <cell r="L1397">
            <v>0.98360000000000003</v>
          </cell>
          <cell r="M1397">
            <v>3.39E-2</v>
          </cell>
          <cell r="N1397">
            <v>1</v>
          </cell>
          <cell r="O1397">
            <v>0.16120000000000001</v>
          </cell>
          <cell r="P1397">
            <v>0.1273</v>
          </cell>
          <cell r="Q1397">
            <v>0.05</v>
          </cell>
        </row>
        <row r="1398">
          <cell r="B1398" t="str">
            <v>3204_08_Math</v>
          </cell>
          <cell r="C1398" t="str">
            <v>Lexington 4</v>
          </cell>
          <cell r="D1398" t="str">
            <v>Math</v>
          </cell>
          <cell r="E1398" t="str">
            <v>3204</v>
          </cell>
          <cell r="F1398" t="str">
            <v>08</v>
          </cell>
          <cell r="G1398">
            <v>45</v>
          </cell>
          <cell r="H1398">
            <v>1</v>
          </cell>
          <cell r="I1398">
            <v>3</v>
          </cell>
          <cell r="J1398">
            <v>0</v>
          </cell>
          <cell r="K1398">
            <v>0</v>
          </cell>
          <cell r="L1398">
            <v>0.93879999999999997</v>
          </cell>
          <cell r="M1398">
            <v>0</v>
          </cell>
          <cell r="N1398">
            <v>0</v>
          </cell>
          <cell r="O1398">
            <v>9.0899999999999995E-2</v>
          </cell>
          <cell r="P1398">
            <v>9.0899999999999995E-2</v>
          </cell>
          <cell r="Q1398">
            <v>0</v>
          </cell>
        </row>
        <row r="1399">
          <cell r="B1399" t="str">
            <v>3204_HS_Math</v>
          </cell>
          <cell r="C1399" t="str">
            <v>Lexington 4</v>
          </cell>
          <cell r="D1399" t="str">
            <v>Math</v>
          </cell>
          <cell r="E1399" t="str">
            <v>3204</v>
          </cell>
          <cell r="F1399" t="str">
            <v>HS</v>
          </cell>
          <cell r="G1399">
            <v>29</v>
          </cell>
          <cell r="H1399">
            <v>3</v>
          </cell>
          <cell r="I1399">
            <v>3</v>
          </cell>
          <cell r="J1399">
            <v>4</v>
          </cell>
          <cell r="K1399">
            <v>0</v>
          </cell>
          <cell r="L1399">
            <v>0.9143</v>
          </cell>
          <cell r="M1399">
            <v>0.13789999999999999</v>
          </cell>
          <cell r="N1399">
            <v>0</v>
          </cell>
          <cell r="O1399">
            <v>0.38669999999999999</v>
          </cell>
          <cell r="P1399">
            <v>0.2487</v>
          </cell>
          <cell r="Q1399">
            <v>0.125</v>
          </cell>
        </row>
        <row r="1400">
          <cell r="B1400" t="str">
            <v>3205_04_ELA</v>
          </cell>
          <cell r="C1400" t="str">
            <v>Lexington 5</v>
          </cell>
          <cell r="D1400" t="str">
            <v>ELA</v>
          </cell>
          <cell r="E1400" t="str">
            <v>3205</v>
          </cell>
          <cell r="F1400" t="str">
            <v>04</v>
          </cell>
          <cell r="G1400">
            <v>227</v>
          </cell>
          <cell r="H1400">
            <v>6</v>
          </cell>
          <cell r="I1400">
            <v>4</v>
          </cell>
          <cell r="J1400">
            <v>71</v>
          </cell>
          <cell r="K1400">
            <v>2</v>
          </cell>
          <cell r="L1400">
            <v>0.98309999999999997</v>
          </cell>
          <cell r="M1400">
            <v>0.31280000000000002</v>
          </cell>
          <cell r="N1400">
            <v>0.33329999999999999</v>
          </cell>
          <cell r="O1400">
            <v>0.6008</v>
          </cell>
          <cell r="P1400">
            <v>0.28799999999999998</v>
          </cell>
          <cell r="Q1400">
            <v>0.31330472103004292</v>
          </cell>
        </row>
        <row r="1401">
          <cell r="B1401" t="str">
            <v>3205_08_ELA</v>
          </cell>
          <cell r="C1401" t="str">
            <v>Lexington 5</v>
          </cell>
          <cell r="D1401" t="str">
            <v>ELA</v>
          </cell>
          <cell r="E1401" t="str">
            <v>3205</v>
          </cell>
          <cell r="F1401" t="str">
            <v>08</v>
          </cell>
          <cell r="G1401">
            <v>128</v>
          </cell>
          <cell r="H1401">
            <v>9</v>
          </cell>
          <cell r="I1401">
            <v>5</v>
          </cell>
          <cell r="J1401">
            <v>19</v>
          </cell>
          <cell r="K1401">
            <v>1</v>
          </cell>
          <cell r="L1401">
            <v>0.96479999999999999</v>
          </cell>
          <cell r="M1401">
            <v>0.1484</v>
          </cell>
          <cell r="N1401">
            <v>0.1111</v>
          </cell>
          <cell r="O1401">
            <v>0.5444</v>
          </cell>
          <cell r="P1401">
            <v>0.39589999999999997</v>
          </cell>
          <cell r="Q1401">
            <v>0.145985401459854</v>
          </cell>
        </row>
        <row r="1402">
          <cell r="B1402" t="str">
            <v>3205_HS_ELA</v>
          </cell>
          <cell r="C1402" t="str">
            <v>Lexington 5</v>
          </cell>
          <cell r="D1402" t="str">
            <v>ELA</v>
          </cell>
          <cell r="E1402" t="str">
            <v>3205</v>
          </cell>
          <cell r="F1402" t="str">
            <v>HS</v>
          </cell>
          <cell r="G1402">
            <v>136</v>
          </cell>
          <cell r="H1402">
            <v>15</v>
          </cell>
          <cell r="I1402">
            <v>2</v>
          </cell>
          <cell r="J1402">
            <v>64</v>
          </cell>
          <cell r="K1402">
            <v>5</v>
          </cell>
          <cell r="L1402">
            <v>0.9869</v>
          </cell>
          <cell r="M1402">
            <v>0.47060000000000002</v>
          </cell>
          <cell r="N1402">
            <v>0.33329999999999999</v>
          </cell>
          <cell r="O1402">
            <v>0.89859999999999995</v>
          </cell>
          <cell r="P1402">
            <v>0.42799999999999999</v>
          </cell>
          <cell r="Q1402">
            <v>0.45695364238410596</v>
          </cell>
        </row>
        <row r="1403">
          <cell r="B1403" t="str">
            <v>3205_04_Math</v>
          </cell>
          <cell r="C1403" t="str">
            <v>Lexington 5</v>
          </cell>
          <cell r="D1403" t="str">
            <v>Math</v>
          </cell>
          <cell r="E1403" t="str">
            <v>3205</v>
          </cell>
          <cell r="F1403" t="str">
            <v>04</v>
          </cell>
          <cell r="G1403">
            <v>229</v>
          </cell>
          <cell r="H1403">
            <v>6</v>
          </cell>
          <cell r="I1403">
            <v>2</v>
          </cell>
          <cell r="J1403">
            <v>59</v>
          </cell>
          <cell r="K1403">
            <v>2</v>
          </cell>
          <cell r="L1403">
            <v>0.99160000000000004</v>
          </cell>
          <cell r="M1403">
            <v>0.2576</v>
          </cell>
          <cell r="N1403">
            <v>0.33329999999999999</v>
          </cell>
          <cell r="O1403">
            <v>0.48649999999999999</v>
          </cell>
          <cell r="P1403">
            <v>0.22889999999999999</v>
          </cell>
          <cell r="Q1403">
            <v>0.25957446808510637</v>
          </cell>
        </row>
        <row r="1404">
          <cell r="B1404" t="str">
            <v>3205_08_Math</v>
          </cell>
          <cell r="C1404" t="str">
            <v>Lexington 5</v>
          </cell>
          <cell r="D1404" t="str">
            <v>Math</v>
          </cell>
          <cell r="E1404" t="str">
            <v>3205</v>
          </cell>
          <cell r="F1404" t="str">
            <v>08</v>
          </cell>
          <cell r="G1404">
            <v>128</v>
          </cell>
          <cell r="H1404">
            <v>9</v>
          </cell>
          <cell r="I1404">
            <v>5</v>
          </cell>
          <cell r="J1404">
            <v>13</v>
          </cell>
          <cell r="K1404">
            <v>2</v>
          </cell>
          <cell r="L1404">
            <v>0.96479999999999999</v>
          </cell>
          <cell r="M1404">
            <v>0.1016</v>
          </cell>
          <cell r="N1404">
            <v>0.22220000000000001</v>
          </cell>
          <cell r="O1404">
            <v>0.3896</v>
          </cell>
          <cell r="P1404">
            <v>0.28810000000000002</v>
          </cell>
          <cell r="Q1404">
            <v>0.10948905109489052</v>
          </cell>
        </row>
        <row r="1405">
          <cell r="B1405" t="str">
            <v>3205_HS_Math</v>
          </cell>
          <cell r="C1405" t="str">
            <v>Lexington 5</v>
          </cell>
          <cell r="D1405" t="str">
            <v>Math</v>
          </cell>
          <cell r="E1405" t="str">
            <v>3205</v>
          </cell>
          <cell r="F1405" t="str">
            <v>HS</v>
          </cell>
          <cell r="G1405">
            <v>161</v>
          </cell>
          <cell r="H1405">
            <v>17</v>
          </cell>
          <cell r="I1405">
            <v>6</v>
          </cell>
          <cell r="J1405">
            <v>45</v>
          </cell>
          <cell r="K1405">
            <v>10</v>
          </cell>
          <cell r="L1405">
            <v>0.96740000000000004</v>
          </cell>
          <cell r="M1405">
            <v>0.27950000000000003</v>
          </cell>
          <cell r="N1405">
            <v>0.58819999999999995</v>
          </cell>
          <cell r="O1405">
            <v>0.55300000000000005</v>
          </cell>
          <cell r="P1405">
            <v>0.27350000000000002</v>
          </cell>
          <cell r="Q1405">
            <v>0.3089887640449438</v>
          </cell>
        </row>
        <row r="1406">
          <cell r="B1406" t="str">
            <v>3410_04_ELA</v>
          </cell>
          <cell r="C1406" t="str">
            <v>Marion</v>
          </cell>
          <cell r="D1406" t="str">
            <v>ELA</v>
          </cell>
          <cell r="E1406" t="str">
            <v>3410</v>
          </cell>
          <cell r="F1406" t="str">
            <v>04</v>
          </cell>
          <cell r="G1406">
            <v>40</v>
          </cell>
          <cell r="H1406">
            <v>4</v>
          </cell>
          <cell r="I1406">
            <v>1</v>
          </cell>
          <cell r="J1406">
            <v>2</v>
          </cell>
          <cell r="K1406">
            <v>0</v>
          </cell>
          <cell r="L1406">
            <v>0.9778</v>
          </cell>
          <cell r="M1406">
            <v>0.05</v>
          </cell>
          <cell r="N1406">
            <v>0</v>
          </cell>
          <cell r="O1406">
            <v>0.2437</v>
          </cell>
          <cell r="P1406">
            <v>0.19370000000000001</v>
          </cell>
          <cell r="Q1406">
            <v>4.5454545454545456E-2</v>
          </cell>
        </row>
        <row r="1407">
          <cell r="B1407" t="str">
            <v>3410_08_ELA</v>
          </cell>
          <cell r="C1407" t="str">
            <v>Marion</v>
          </cell>
          <cell r="D1407" t="str">
            <v>ELA</v>
          </cell>
          <cell r="E1407" t="str">
            <v>3410</v>
          </cell>
          <cell r="F1407" t="str">
            <v>08</v>
          </cell>
          <cell r="G1407">
            <v>50</v>
          </cell>
          <cell r="H1407">
            <v>4</v>
          </cell>
          <cell r="I1407">
            <v>2</v>
          </cell>
          <cell r="J1407">
            <v>0</v>
          </cell>
          <cell r="K1407">
            <v>1</v>
          </cell>
          <cell r="L1407">
            <v>0.96430000000000005</v>
          </cell>
          <cell r="M1407">
            <v>0</v>
          </cell>
          <cell r="N1407">
            <v>0.25</v>
          </cell>
          <cell r="O1407">
            <v>0.2006</v>
          </cell>
          <cell r="P1407">
            <v>0.2006</v>
          </cell>
          <cell r="Q1407">
            <v>1.8518518518518517E-2</v>
          </cell>
        </row>
        <row r="1408">
          <cell r="B1408" t="str">
            <v>3410_HS_ELA</v>
          </cell>
          <cell r="C1408" t="str">
            <v>Marion</v>
          </cell>
          <cell r="D1408" t="str">
            <v>ELA</v>
          </cell>
          <cell r="E1408" t="str">
            <v>3410</v>
          </cell>
          <cell r="F1408" t="str">
            <v>HS</v>
          </cell>
          <cell r="G1408">
            <v>45</v>
          </cell>
          <cell r="H1408">
            <v>3</v>
          </cell>
          <cell r="I1408">
            <v>2</v>
          </cell>
          <cell r="J1408">
            <v>13</v>
          </cell>
          <cell r="K1408">
            <v>2</v>
          </cell>
          <cell r="L1408">
            <v>0.96</v>
          </cell>
          <cell r="M1408">
            <v>0.28889999999999999</v>
          </cell>
          <cell r="N1408">
            <v>0.66669999999999996</v>
          </cell>
          <cell r="O1408">
            <v>0.7349</v>
          </cell>
          <cell r="P1408">
            <v>0.44600000000000001</v>
          </cell>
          <cell r="Q1408">
            <v>0.3125</v>
          </cell>
        </row>
        <row r="1409">
          <cell r="B1409" t="str">
            <v>3410_04_Math</v>
          </cell>
          <cell r="C1409" t="str">
            <v>Marion</v>
          </cell>
          <cell r="D1409" t="str">
            <v>Math</v>
          </cell>
          <cell r="E1409" t="str">
            <v>3410</v>
          </cell>
          <cell r="F1409" t="str">
            <v>04</v>
          </cell>
          <cell r="G1409">
            <v>40</v>
          </cell>
          <cell r="H1409">
            <v>4</v>
          </cell>
          <cell r="I1409">
            <v>1</v>
          </cell>
          <cell r="J1409">
            <v>2</v>
          </cell>
          <cell r="K1409">
            <v>2</v>
          </cell>
          <cell r="L1409">
            <v>0.9778</v>
          </cell>
          <cell r="M1409">
            <v>0.05</v>
          </cell>
          <cell r="N1409">
            <v>0.5</v>
          </cell>
          <cell r="O1409">
            <v>0.15409999999999999</v>
          </cell>
          <cell r="P1409">
            <v>0.1041</v>
          </cell>
          <cell r="Q1409">
            <v>9.0909090909090912E-2</v>
          </cell>
        </row>
        <row r="1410">
          <cell r="B1410" t="str">
            <v>3410_08_Math</v>
          </cell>
          <cell r="C1410" t="str">
            <v>Marion</v>
          </cell>
          <cell r="D1410" t="str">
            <v>Math</v>
          </cell>
          <cell r="E1410" t="str">
            <v>3410</v>
          </cell>
          <cell r="F1410" t="str">
            <v>08</v>
          </cell>
          <cell r="G1410">
            <v>50</v>
          </cell>
          <cell r="H1410">
            <v>4</v>
          </cell>
          <cell r="I1410">
            <v>2</v>
          </cell>
          <cell r="J1410">
            <v>0</v>
          </cell>
          <cell r="K1410">
            <v>2</v>
          </cell>
          <cell r="L1410">
            <v>0.96430000000000005</v>
          </cell>
          <cell r="M1410">
            <v>0</v>
          </cell>
          <cell r="N1410">
            <v>0.5</v>
          </cell>
          <cell r="O1410">
            <v>9.5799999999999996E-2</v>
          </cell>
          <cell r="P1410">
            <v>9.5799999999999996E-2</v>
          </cell>
          <cell r="Q1410">
            <v>3.7037037037037035E-2</v>
          </cell>
        </row>
        <row r="1411">
          <cell r="B1411" t="str">
            <v>3410_HS_Math</v>
          </cell>
          <cell r="C1411" t="str">
            <v>Marion</v>
          </cell>
          <cell r="D1411" t="str">
            <v>Math</v>
          </cell>
          <cell r="E1411" t="str">
            <v>3410</v>
          </cell>
          <cell r="F1411" t="str">
            <v>HS</v>
          </cell>
          <cell r="G1411">
            <v>54</v>
          </cell>
          <cell r="H1411">
            <v>1</v>
          </cell>
          <cell r="I1411">
            <v>2</v>
          </cell>
          <cell r="J1411">
            <v>9</v>
          </cell>
          <cell r="K1411">
            <v>0</v>
          </cell>
          <cell r="L1411">
            <v>0.96489999999999998</v>
          </cell>
          <cell r="M1411">
            <v>0.16669999999999999</v>
          </cell>
          <cell r="N1411">
            <v>0</v>
          </cell>
          <cell r="O1411">
            <v>0.38190000000000002</v>
          </cell>
          <cell r="P1411">
            <v>0.21529999999999999</v>
          </cell>
          <cell r="Q1411">
            <v>0.16363636363636364</v>
          </cell>
        </row>
        <row r="1412">
          <cell r="B1412" t="str">
            <v>3501_04_ELA</v>
          </cell>
          <cell r="C1412" t="str">
            <v>Marlboro</v>
          </cell>
          <cell r="D1412" t="str">
            <v>ELA</v>
          </cell>
          <cell r="E1412" t="str">
            <v>3501</v>
          </cell>
          <cell r="F1412" t="str">
            <v>04</v>
          </cell>
          <cell r="G1412">
            <v>42</v>
          </cell>
          <cell r="H1412">
            <v>2</v>
          </cell>
          <cell r="I1412">
            <v>2</v>
          </cell>
          <cell r="J1412">
            <v>2</v>
          </cell>
          <cell r="K1412">
            <v>1</v>
          </cell>
          <cell r="L1412">
            <v>0.95650000000000002</v>
          </cell>
          <cell r="M1412">
            <v>4.7600000000000003E-2</v>
          </cell>
          <cell r="N1412">
            <v>0.5</v>
          </cell>
          <cell r="O1412">
            <v>0.23050000000000001</v>
          </cell>
          <cell r="P1412">
            <v>0.18279999999999999</v>
          </cell>
          <cell r="Q1412">
            <v>6.8181818181818177E-2</v>
          </cell>
        </row>
        <row r="1413">
          <cell r="B1413" t="str">
            <v>3501_08_ELA</v>
          </cell>
          <cell r="C1413" t="str">
            <v>Marlboro</v>
          </cell>
          <cell r="D1413" t="str">
            <v>ELA</v>
          </cell>
          <cell r="E1413" t="str">
            <v>3501</v>
          </cell>
          <cell r="F1413" t="str">
            <v>08</v>
          </cell>
          <cell r="G1413">
            <v>47</v>
          </cell>
          <cell r="H1413">
            <v>4</v>
          </cell>
          <cell r="I1413">
            <v>4</v>
          </cell>
          <cell r="J1413">
            <v>3</v>
          </cell>
          <cell r="K1413">
            <v>1</v>
          </cell>
          <cell r="L1413">
            <v>0.92730000000000001</v>
          </cell>
          <cell r="M1413">
            <v>6.3799999999999996E-2</v>
          </cell>
          <cell r="N1413">
            <v>0.25</v>
          </cell>
          <cell r="O1413">
            <v>0.29430000000000001</v>
          </cell>
          <cell r="P1413">
            <v>0.23050000000000001</v>
          </cell>
          <cell r="Q1413">
            <v>7.8431372549019607E-2</v>
          </cell>
        </row>
        <row r="1414">
          <cell r="B1414" t="str">
            <v>3501_HS_ELA</v>
          </cell>
          <cell r="C1414" t="str">
            <v>Marlboro</v>
          </cell>
          <cell r="D1414" t="str">
            <v>ELA</v>
          </cell>
          <cell r="E1414" t="str">
            <v>3501</v>
          </cell>
          <cell r="F1414" t="str">
            <v>HS</v>
          </cell>
          <cell r="G1414">
            <v>25</v>
          </cell>
          <cell r="H1414">
            <v>1</v>
          </cell>
          <cell r="I1414">
            <v>5</v>
          </cell>
          <cell r="J1414">
            <v>9</v>
          </cell>
          <cell r="K1414">
            <v>0</v>
          </cell>
          <cell r="L1414">
            <v>0.8387</v>
          </cell>
          <cell r="M1414">
            <v>0.36</v>
          </cell>
          <cell r="N1414">
            <v>0</v>
          </cell>
          <cell r="O1414">
            <v>0.71109999999999995</v>
          </cell>
          <cell r="P1414">
            <v>0.35110000000000002</v>
          </cell>
          <cell r="Q1414">
            <v>0.34615384615384615</v>
          </cell>
        </row>
        <row r="1415">
          <cell r="B1415" t="str">
            <v>3501_04_Math</v>
          </cell>
          <cell r="C1415" t="str">
            <v>Marlboro</v>
          </cell>
          <cell r="D1415" t="str">
            <v>Math</v>
          </cell>
          <cell r="E1415" t="str">
            <v>3501</v>
          </cell>
          <cell r="F1415" t="str">
            <v>04</v>
          </cell>
          <cell r="G1415">
            <v>42</v>
          </cell>
          <cell r="H1415">
            <v>2</v>
          </cell>
          <cell r="I1415">
            <v>2</v>
          </cell>
          <cell r="J1415">
            <v>0</v>
          </cell>
          <cell r="K1415">
            <v>1</v>
          </cell>
          <cell r="L1415">
            <v>0.95650000000000002</v>
          </cell>
          <cell r="M1415">
            <v>0</v>
          </cell>
          <cell r="N1415">
            <v>0.5</v>
          </cell>
          <cell r="O1415">
            <v>0.1852</v>
          </cell>
          <cell r="P1415">
            <v>0.1852</v>
          </cell>
          <cell r="Q1415">
            <v>2.2727272727272728E-2</v>
          </cell>
        </row>
        <row r="1416">
          <cell r="B1416" t="str">
            <v>3501_08_Math</v>
          </cell>
          <cell r="C1416" t="str">
            <v>Marlboro</v>
          </cell>
          <cell r="D1416" t="str">
            <v>Math</v>
          </cell>
          <cell r="E1416" t="str">
            <v>3501</v>
          </cell>
          <cell r="F1416" t="str">
            <v>08</v>
          </cell>
          <cell r="G1416">
            <v>48</v>
          </cell>
          <cell r="H1416">
            <v>4</v>
          </cell>
          <cell r="I1416">
            <v>3</v>
          </cell>
          <cell r="J1416">
            <v>0</v>
          </cell>
          <cell r="K1416">
            <v>1</v>
          </cell>
          <cell r="L1416">
            <v>0.94550000000000001</v>
          </cell>
          <cell r="M1416">
            <v>0</v>
          </cell>
          <cell r="N1416">
            <v>0.25</v>
          </cell>
          <cell r="O1416">
            <v>0.1094</v>
          </cell>
          <cell r="P1416">
            <v>0.1094</v>
          </cell>
          <cell r="Q1416">
            <v>1.9230769230769232E-2</v>
          </cell>
        </row>
        <row r="1417">
          <cell r="B1417" t="str">
            <v>3501_HS_Math</v>
          </cell>
          <cell r="C1417" t="str">
            <v>Marlboro</v>
          </cell>
          <cell r="D1417" t="str">
            <v>Math</v>
          </cell>
          <cell r="E1417" t="str">
            <v>3501</v>
          </cell>
          <cell r="F1417" t="str">
            <v>HS</v>
          </cell>
          <cell r="G1417">
            <v>21</v>
          </cell>
          <cell r="H1417">
            <v>3</v>
          </cell>
          <cell r="I1417">
            <v>1</v>
          </cell>
          <cell r="J1417">
            <v>3</v>
          </cell>
          <cell r="K1417">
            <v>3</v>
          </cell>
          <cell r="L1417">
            <v>0.96</v>
          </cell>
          <cell r="M1417">
            <v>0.1429</v>
          </cell>
          <cell r="N1417">
            <v>1</v>
          </cell>
          <cell r="O1417">
            <v>0.4158</v>
          </cell>
          <cell r="P1417">
            <v>0.27300000000000002</v>
          </cell>
          <cell r="Q1417">
            <v>0.25</v>
          </cell>
        </row>
        <row r="1418">
          <cell r="B1418" t="str">
            <v>3301_04_ELA</v>
          </cell>
          <cell r="C1418" t="str">
            <v>McCormick</v>
          </cell>
          <cell r="D1418" t="str">
            <v>ELA</v>
          </cell>
          <cell r="E1418" t="str">
            <v>3301</v>
          </cell>
          <cell r="F1418" t="str">
            <v>04</v>
          </cell>
          <cell r="G1418">
            <v>7</v>
          </cell>
          <cell r="H1418">
            <v>0</v>
          </cell>
          <cell r="I1418">
            <v>0</v>
          </cell>
          <cell r="J1418">
            <v>2</v>
          </cell>
          <cell r="K1418">
            <v>0</v>
          </cell>
          <cell r="L1418">
            <v>1</v>
          </cell>
          <cell r="M1418">
            <v>0.28570000000000001</v>
          </cell>
          <cell r="N1418">
            <v>0</v>
          </cell>
          <cell r="O1418">
            <v>0.25</v>
          </cell>
          <cell r="P1418">
            <v>-3.5700000000000003E-2</v>
          </cell>
          <cell r="Q1418">
            <v>0.2857142857142857</v>
          </cell>
        </row>
        <row r="1419">
          <cell r="B1419" t="str">
            <v>3301_08_ELA</v>
          </cell>
          <cell r="C1419" t="str">
            <v>McCormick</v>
          </cell>
          <cell r="D1419" t="str">
            <v>ELA</v>
          </cell>
          <cell r="E1419" t="str">
            <v>3301</v>
          </cell>
          <cell r="F1419" t="str">
            <v>08</v>
          </cell>
          <cell r="G1419">
            <v>13</v>
          </cell>
          <cell r="H1419">
            <v>1</v>
          </cell>
          <cell r="I1419">
            <v>0</v>
          </cell>
          <cell r="J1419">
            <v>0</v>
          </cell>
          <cell r="K1419">
            <v>0</v>
          </cell>
          <cell r="L1419">
            <v>1</v>
          </cell>
          <cell r="M1419">
            <v>0</v>
          </cell>
          <cell r="N1419">
            <v>0</v>
          </cell>
          <cell r="O1419">
            <v>0.17649999999999999</v>
          </cell>
          <cell r="P1419">
            <v>0.17649999999999999</v>
          </cell>
          <cell r="Q1419">
            <v>0</v>
          </cell>
        </row>
        <row r="1420">
          <cell r="B1420" t="str">
            <v>3301_HS_ELA</v>
          </cell>
          <cell r="C1420" t="str">
            <v>McCormick</v>
          </cell>
          <cell r="D1420" t="str">
            <v>ELA</v>
          </cell>
          <cell r="E1420" t="str">
            <v>3301</v>
          </cell>
          <cell r="F1420" t="str">
            <v>HS</v>
          </cell>
          <cell r="G1420">
            <v>10</v>
          </cell>
          <cell r="H1420">
            <v>0</v>
          </cell>
          <cell r="I1420">
            <v>1</v>
          </cell>
          <cell r="J1420">
            <v>6</v>
          </cell>
          <cell r="K1420">
            <v>0</v>
          </cell>
          <cell r="L1420">
            <v>0.90910000000000002</v>
          </cell>
          <cell r="M1420">
            <v>0.6</v>
          </cell>
          <cell r="N1420">
            <v>0</v>
          </cell>
          <cell r="O1420">
            <v>0.8226</v>
          </cell>
          <cell r="P1420">
            <v>0.22259999999999999</v>
          </cell>
          <cell r="Q1420">
            <v>0.6</v>
          </cell>
        </row>
        <row r="1421">
          <cell r="B1421" t="str">
            <v>3301_04_Math</v>
          </cell>
          <cell r="C1421" t="str">
            <v>McCormick</v>
          </cell>
          <cell r="D1421" t="str">
            <v>Math</v>
          </cell>
          <cell r="E1421" t="str">
            <v>3301</v>
          </cell>
          <cell r="F1421" t="str">
            <v>04</v>
          </cell>
          <cell r="G1421">
            <v>7</v>
          </cell>
          <cell r="H1421">
            <v>0</v>
          </cell>
          <cell r="I1421">
            <v>0</v>
          </cell>
          <cell r="J1421">
            <v>2</v>
          </cell>
          <cell r="K1421">
            <v>0</v>
          </cell>
          <cell r="L1421">
            <v>1</v>
          </cell>
          <cell r="M1421">
            <v>0.28570000000000001</v>
          </cell>
          <cell r="N1421">
            <v>0</v>
          </cell>
          <cell r="O1421">
            <v>0.1071</v>
          </cell>
          <cell r="P1421">
            <v>-0.17860000000000001</v>
          </cell>
          <cell r="Q1421">
            <v>0.2857142857142857</v>
          </cell>
        </row>
        <row r="1422">
          <cell r="B1422" t="str">
            <v>3301_08_Math</v>
          </cell>
          <cell r="C1422" t="str">
            <v>McCormick</v>
          </cell>
          <cell r="D1422" t="str">
            <v>Math</v>
          </cell>
          <cell r="E1422" t="str">
            <v>3301</v>
          </cell>
          <cell r="F1422" t="str">
            <v>08</v>
          </cell>
          <cell r="G1422">
            <v>13</v>
          </cell>
          <cell r="H1422">
            <v>1</v>
          </cell>
          <cell r="I1422">
            <v>0</v>
          </cell>
          <cell r="J1422">
            <v>0</v>
          </cell>
          <cell r="K1422">
            <v>0</v>
          </cell>
          <cell r="L1422">
            <v>1</v>
          </cell>
          <cell r="M1422">
            <v>0</v>
          </cell>
          <cell r="N1422">
            <v>0</v>
          </cell>
          <cell r="O1422">
            <v>4.41E-2</v>
          </cell>
          <cell r="P1422">
            <v>4.41E-2</v>
          </cell>
          <cell r="Q1422">
            <v>0</v>
          </cell>
        </row>
        <row r="1423">
          <cell r="B1423" t="str">
            <v>3301_HS_Math</v>
          </cell>
          <cell r="C1423" t="str">
            <v>McCormick</v>
          </cell>
          <cell r="D1423" t="str">
            <v>Math</v>
          </cell>
          <cell r="E1423" t="str">
            <v>3301</v>
          </cell>
          <cell r="F1423" t="str">
            <v>HS</v>
          </cell>
          <cell r="G1423">
            <v>13</v>
          </cell>
          <cell r="H1423">
            <v>0</v>
          </cell>
          <cell r="I1423">
            <v>1</v>
          </cell>
          <cell r="J1423">
            <v>0</v>
          </cell>
          <cell r="K1423">
            <v>0</v>
          </cell>
          <cell r="L1423">
            <v>0.92859999999999998</v>
          </cell>
          <cell r="M1423">
            <v>0</v>
          </cell>
          <cell r="N1423">
            <v>0</v>
          </cell>
          <cell r="O1423">
            <v>0.2</v>
          </cell>
          <cell r="P1423">
            <v>0.2</v>
          </cell>
          <cell r="Q1423">
            <v>0</v>
          </cell>
        </row>
        <row r="1424">
          <cell r="B1424" t="str">
            <v>3601_04_ELA</v>
          </cell>
          <cell r="C1424" t="str">
            <v>Newberry</v>
          </cell>
          <cell r="D1424" t="str">
            <v>ELA</v>
          </cell>
          <cell r="E1424" t="str">
            <v>3601</v>
          </cell>
          <cell r="F1424" t="str">
            <v>04</v>
          </cell>
          <cell r="G1424">
            <v>53</v>
          </cell>
          <cell r="H1424">
            <v>3</v>
          </cell>
          <cell r="I1424">
            <v>1</v>
          </cell>
          <cell r="J1424">
            <v>7</v>
          </cell>
          <cell r="K1424">
            <v>0</v>
          </cell>
          <cell r="L1424">
            <v>0.98250000000000004</v>
          </cell>
          <cell r="M1424">
            <v>0.1321</v>
          </cell>
          <cell r="N1424">
            <v>0</v>
          </cell>
          <cell r="O1424">
            <v>0.39850000000000002</v>
          </cell>
          <cell r="P1424">
            <v>0.26640000000000003</v>
          </cell>
          <cell r="Q1424">
            <v>0.125</v>
          </cell>
        </row>
        <row r="1425">
          <cell r="B1425" t="str">
            <v>3601_08_ELA</v>
          </cell>
          <cell r="C1425" t="str">
            <v>Newberry</v>
          </cell>
          <cell r="D1425" t="str">
            <v>ELA</v>
          </cell>
          <cell r="E1425" t="str">
            <v>3601</v>
          </cell>
          <cell r="F1425" t="str">
            <v>08</v>
          </cell>
          <cell r="G1425">
            <v>72</v>
          </cell>
          <cell r="H1425">
            <v>3</v>
          </cell>
          <cell r="I1425">
            <v>0</v>
          </cell>
          <cell r="J1425">
            <v>0</v>
          </cell>
          <cell r="K1425">
            <v>0</v>
          </cell>
          <cell r="L1425">
            <v>1</v>
          </cell>
          <cell r="M1425">
            <v>0</v>
          </cell>
          <cell r="N1425">
            <v>0</v>
          </cell>
          <cell r="O1425">
            <v>0.37319999999999998</v>
          </cell>
          <cell r="P1425">
            <v>0.37319999999999998</v>
          </cell>
          <cell r="Q1425">
            <v>0</v>
          </cell>
        </row>
        <row r="1426">
          <cell r="B1426" t="str">
            <v>3601_HS_ELA</v>
          </cell>
          <cell r="C1426" t="str">
            <v>Newberry</v>
          </cell>
          <cell r="D1426" t="str">
            <v>ELA</v>
          </cell>
          <cell r="E1426" t="str">
            <v>3601</v>
          </cell>
          <cell r="F1426" t="str">
            <v>HS</v>
          </cell>
          <cell r="G1426">
            <v>36</v>
          </cell>
          <cell r="H1426">
            <v>1</v>
          </cell>
          <cell r="I1426">
            <v>1</v>
          </cell>
          <cell r="J1426">
            <v>20</v>
          </cell>
          <cell r="K1426">
            <v>0</v>
          </cell>
          <cell r="L1426">
            <v>0.97370000000000001</v>
          </cell>
          <cell r="M1426">
            <v>0.55559999999999998</v>
          </cell>
          <cell r="N1426">
            <v>0</v>
          </cell>
          <cell r="O1426">
            <v>0.84150000000000003</v>
          </cell>
          <cell r="P1426">
            <v>0.28589999999999999</v>
          </cell>
          <cell r="Q1426">
            <v>0.54054054054054057</v>
          </cell>
        </row>
        <row r="1427">
          <cell r="B1427" t="str">
            <v>3601_04_Math</v>
          </cell>
          <cell r="C1427" t="str">
            <v>Newberry</v>
          </cell>
          <cell r="D1427" t="str">
            <v>Math</v>
          </cell>
          <cell r="E1427" t="str">
            <v>3601</v>
          </cell>
          <cell r="F1427" t="str">
            <v>04</v>
          </cell>
          <cell r="G1427">
            <v>53</v>
          </cell>
          <cell r="H1427">
            <v>3</v>
          </cell>
          <cell r="I1427">
            <v>1</v>
          </cell>
          <cell r="J1427">
            <v>5</v>
          </cell>
          <cell r="K1427">
            <v>1</v>
          </cell>
          <cell r="L1427">
            <v>0.98250000000000004</v>
          </cell>
          <cell r="M1427">
            <v>9.4299999999999995E-2</v>
          </cell>
          <cell r="N1427">
            <v>0.33329999999999999</v>
          </cell>
          <cell r="O1427">
            <v>0.32990000000000003</v>
          </cell>
          <cell r="P1427">
            <v>0.2356</v>
          </cell>
          <cell r="Q1427">
            <v>0.10714285714285714</v>
          </cell>
        </row>
        <row r="1428">
          <cell r="B1428" t="str">
            <v>3601_08_Math</v>
          </cell>
          <cell r="C1428" t="str">
            <v>Newberry</v>
          </cell>
          <cell r="D1428" t="str">
            <v>Math</v>
          </cell>
          <cell r="E1428" t="str">
            <v>3601</v>
          </cell>
          <cell r="F1428" t="str">
            <v>08</v>
          </cell>
          <cell r="G1428">
            <v>72</v>
          </cell>
          <cell r="H1428">
            <v>2</v>
          </cell>
          <cell r="I1428">
            <v>0</v>
          </cell>
          <cell r="J1428">
            <v>2</v>
          </cell>
          <cell r="K1428">
            <v>0</v>
          </cell>
          <cell r="L1428">
            <v>1</v>
          </cell>
          <cell r="M1428">
            <v>2.7799999999999998E-2</v>
          </cell>
          <cell r="N1428">
            <v>0</v>
          </cell>
          <cell r="O1428">
            <v>0.23899999999999999</v>
          </cell>
          <cell r="P1428">
            <v>0.2112</v>
          </cell>
          <cell r="Q1428">
            <v>2.7027027027027029E-2</v>
          </cell>
        </row>
        <row r="1429">
          <cell r="B1429" t="str">
            <v>3601_HS_Math</v>
          </cell>
          <cell r="C1429" t="str">
            <v>Newberry</v>
          </cell>
          <cell r="D1429" t="str">
            <v>Math</v>
          </cell>
          <cell r="E1429" t="str">
            <v>3601</v>
          </cell>
          <cell r="F1429" t="str">
            <v>HS</v>
          </cell>
          <cell r="G1429">
            <v>38</v>
          </cell>
          <cell r="H1429">
            <v>1</v>
          </cell>
          <cell r="I1429">
            <v>2</v>
          </cell>
          <cell r="J1429">
            <v>12</v>
          </cell>
          <cell r="K1429">
            <v>1</v>
          </cell>
          <cell r="L1429">
            <v>0.95120000000000005</v>
          </cell>
          <cell r="M1429">
            <v>0.31580000000000003</v>
          </cell>
          <cell r="N1429">
            <v>1</v>
          </cell>
          <cell r="O1429">
            <v>0.67259999999999998</v>
          </cell>
          <cell r="P1429">
            <v>0.35680000000000001</v>
          </cell>
          <cell r="Q1429">
            <v>0.33333333333333331</v>
          </cell>
        </row>
        <row r="1430">
          <cell r="B1430" t="str">
            <v>3701_04_ELA</v>
          </cell>
          <cell r="C1430" t="str">
            <v>Oconee</v>
          </cell>
          <cell r="D1430" t="str">
            <v>ELA</v>
          </cell>
          <cell r="E1430" t="str">
            <v>3701</v>
          </cell>
          <cell r="F1430" t="str">
            <v>04</v>
          </cell>
          <cell r="G1430">
            <v>167</v>
          </cell>
          <cell r="H1430">
            <v>15</v>
          </cell>
          <cell r="I1430">
            <v>0</v>
          </cell>
          <cell r="J1430">
            <v>25</v>
          </cell>
          <cell r="K1430">
            <v>6</v>
          </cell>
          <cell r="L1430">
            <v>1</v>
          </cell>
          <cell r="M1430">
            <v>0.1497</v>
          </cell>
          <cell r="N1430">
            <v>0.4</v>
          </cell>
          <cell r="O1430">
            <v>0.48730000000000001</v>
          </cell>
          <cell r="P1430">
            <v>0.33760000000000001</v>
          </cell>
          <cell r="Q1430">
            <v>0.17032967032967034</v>
          </cell>
        </row>
        <row r="1431">
          <cell r="B1431" t="str">
            <v>3701_08_ELA</v>
          </cell>
          <cell r="C1431" t="str">
            <v>Oconee</v>
          </cell>
          <cell r="D1431" t="str">
            <v>ELA</v>
          </cell>
          <cell r="E1431" t="str">
            <v>3701</v>
          </cell>
          <cell r="F1431" t="str">
            <v>08</v>
          </cell>
          <cell r="G1431">
            <v>153</v>
          </cell>
          <cell r="H1431">
            <v>9</v>
          </cell>
          <cell r="I1431">
            <v>7</v>
          </cell>
          <cell r="J1431">
            <v>19</v>
          </cell>
          <cell r="K1431">
            <v>0</v>
          </cell>
          <cell r="L1431">
            <v>0.95860000000000001</v>
          </cell>
          <cell r="M1431">
            <v>0.1242</v>
          </cell>
          <cell r="N1431">
            <v>0</v>
          </cell>
          <cell r="O1431">
            <v>0.48020000000000002</v>
          </cell>
          <cell r="P1431">
            <v>0.35599999999999998</v>
          </cell>
          <cell r="Q1431">
            <v>0.11728395061728394</v>
          </cell>
        </row>
        <row r="1432">
          <cell r="B1432" t="str">
            <v>3701_HS_ELA</v>
          </cell>
          <cell r="C1432" t="str">
            <v>Oconee</v>
          </cell>
          <cell r="D1432" t="str">
            <v>ELA</v>
          </cell>
          <cell r="E1432" t="str">
            <v>3701</v>
          </cell>
          <cell r="F1432" t="str">
            <v>HS</v>
          </cell>
          <cell r="G1432">
            <v>111</v>
          </cell>
          <cell r="H1432">
            <v>3</v>
          </cell>
          <cell r="I1432">
            <v>0</v>
          </cell>
          <cell r="J1432">
            <v>40</v>
          </cell>
          <cell r="K1432">
            <v>2</v>
          </cell>
          <cell r="L1432">
            <v>1</v>
          </cell>
          <cell r="M1432">
            <v>0.3604</v>
          </cell>
          <cell r="N1432">
            <v>0.66669999999999996</v>
          </cell>
          <cell r="O1432">
            <v>0.85460000000000003</v>
          </cell>
          <cell r="P1432">
            <v>0.49430000000000002</v>
          </cell>
          <cell r="Q1432">
            <v>0.36842105263157893</v>
          </cell>
        </row>
        <row r="1433">
          <cell r="B1433" t="str">
            <v>3701_04_Math</v>
          </cell>
          <cell r="C1433" t="str">
            <v>Oconee</v>
          </cell>
          <cell r="D1433" t="str">
            <v>Math</v>
          </cell>
          <cell r="E1433" t="str">
            <v>3701</v>
          </cell>
          <cell r="F1433" t="str">
            <v>04</v>
          </cell>
          <cell r="G1433">
            <v>167</v>
          </cell>
          <cell r="H1433">
            <v>15</v>
          </cell>
          <cell r="I1433">
            <v>0</v>
          </cell>
          <cell r="J1433">
            <v>27</v>
          </cell>
          <cell r="K1433">
            <v>6</v>
          </cell>
          <cell r="L1433">
            <v>1</v>
          </cell>
          <cell r="M1433">
            <v>0.16170000000000001</v>
          </cell>
          <cell r="N1433">
            <v>0.4</v>
          </cell>
          <cell r="O1433">
            <v>0.4158</v>
          </cell>
          <cell r="P1433">
            <v>0.25419999999999998</v>
          </cell>
          <cell r="Q1433">
            <v>0.18131868131868131</v>
          </cell>
        </row>
        <row r="1434">
          <cell r="B1434" t="str">
            <v>3701_08_Math</v>
          </cell>
          <cell r="C1434" t="str">
            <v>Oconee</v>
          </cell>
          <cell r="D1434" t="str">
            <v>Math</v>
          </cell>
          <cell r="E1434" t="str">
            <v>3701</v>
          </cell>
          <cell r="F1434" t="str">
            <v>08</v>
          </cell>
          <cell r="G1434">
            <v>152</v>
          </cell>
          <cell r="H1434">
            <v>9</v>
          </cell>
          <cell r="I1434">
            <v>8</v>
          </cell>
          <cell r="J1434">
            <v>8</v>
          </cell>
          <cell r="K1434">
            <v>1</v>
          </cell>
          <cell r="L1434">
            <v>0.95269999999999999</v>
          </cell>
          <cell r="M1434">
            <v>5.2600000000000001E-2</v>
          </cell>
          <cell r="N1434">
            <v>0.1111</v>
          </cell>
          <cell r="O1434">
            <v>0.4617</v>
          </cell>
          <cell r="P1434">
            <v>0.40910000000000002</v>
          </cell>
          <cell r="Q1434">
            <v>5.5900621118012424E-2</v>
          </cell>
        </row>
        <row r="1435">
          <cell r="B1435" t="str">
            <v>3701_HS_Math</v>
          </cell>
          <cell r="C1435" t="str">
            <v>Oconee</v>
          </cell>
          <cell r="D1435" t="str">
            <v>Math</v>
          </cell>
          <cell r="E1435" t="str">
            <v>3701</v>
          </cell>
          <cell r="F1435" t="str">
            <v>HS</v>
          </cell>
          <cell r="G1435">
            <v>139</v>
          </cell>
          <cell r="H1435">
            <v>4</v>
          </cell>
          <cell r="I1435">
            <v>3</v>
          </cell>
          <cell r="J1435">
            <v>39</v>
          </cell>
          <cell r="K1435">
            <v>0</v>
          </cell>
          <cell r="L1435">
            <v>0.97950000000000004</v>
          </cell>
          <cell r="M1435">
            <v>0.28060000000000002</v>
          </cell>
          <cell r="N1435">
            <v>0</v>
          </cell>
          <cell r="O1435">
            <v>0.59709999999999996</v>
          </cell>
          <cell r="P1435">
            <v>0.3165</v>
          </cell>
          <cell r="Q1435">
            <v>0.27272727272727271</v>
          </cell>
        </row>
        <row r="1436">
          <cell r="B1436" t="str">
            <v>3809_04_ELA</v>
          </cell>
          <cell r="C1436" t="str">
            <v>Orangeburg</v>
          </cell>
          <cell r="D1436" t="str">
            <v>ELA</v>
          </cell>
          <cell r="E1436" t="str">
            <v>3809</v>
          </cell>
          <cell r="F1436" t="str">
            <v>04</v>
          </cell>
          <cell r="G1436">
            <v>84</v>
          </cell>
          <cell r="H1436">
            <v>11</v>
          </cell>
          <cell r="I1436">
            <v>0</v>
          </cell>
          <cell r="J1436">
            <v>9</v>
          </cell>
          <cell r="K1436">
            <v>6</v>
          </cell>
          <cell r="L1436">
            <v>1</v>
          </cell>
          <cell r="M1436">
            <v>0.1071</v>
          </cell>
          <cell r="N1436">
            <v>0.54549999999999998</v>
          </cell>
          <cell r="O1436">
            <v>0.25119999999999998</v>
          </cell>
          <cell r="P1436">
            <v>0.14410000000000001</v>
          </cell>
          <cell r="Q1436">
            <v>0.15789473684210525</v>
          </cell>
        </row>
        <row r="1437">
          <cell r="B1437" t="str">
            <v>3809_08_ELA</v>
          </cell>
          <cell r="C1437" t="str">
            <v>Orangeburg</v>
          </cell>
          <cell r="D1437" t="str">
            <v>ELA</v>
          </cell>
          <cell r="E1437" t="str">
            <v>3809</v>
          </cell>
          <cell r="F1437" t="str">
            <v>08</v>
          </cell>
          <cell r="G1437">
            <v>140</v>
          </cell>
          <cell r="H1437">
            <v>10</v>
          </cell>
          <cell r="I1437">
            <v>3</v>
          </cell>
          <cell r="J1437">
            <v>5</v>
          </cell>
          <cell r="K1437">
            <v>3</v>
          </cell>
          <cell r="L1437">
            <v>0.98040000000000005</v>
          </cell>
          <cell r="M1437">
            <v>3.5700000000000003E-2</v>
          </cell>
          <cell r="N1437">
            <v>0.3</v>
          </cell>
          <cell r="O1437">
            <v>0.25979999999999998</v>
          </cell>
          <cell r="P1437">
            <v>0.22409999999999999</v>
          </cell>
          <cell r="Q1437">
            <v>5.3333333333333337E-2</v>
          </cell>
        </row>
        <row r="1438">
          <cell r="B1438" t="str">
            <v>3809_HS_ELA</v>
          </cell>
          <cell r="C1438" t="str">
            <v>Orangeburg</v>
          </cell>
          <cell r="D1438" t="str">
            <v>ELA</v>
          </cell>
          <cell r="E1438" t="str">
            <v>3809</v>
          </cell>
          <cell r="F1438" t="str">
            <v>HS</v>
          </cell>
          <cell r="G1438">
            <v>70</v>
          </cell>
          <cell r="H1438">
            <v>9</v>
          </cell>
          <cell r="I1438">
            <v>5</v>
          </cell>
          <cell r="J1438">
            <v>21</v>
          </cell>
          <cell r="K1438">
            <v>2</v>
          </cell>
          <cell r="L1438">
            <v>0.9405</v>
          </cell>
          <cell r="M1438">
            <v>0.3</v>
          </cell>
          <cell r="N1438">
            <v>0.22220000000000001</v>
          </cell>
          <cell r="O1438">
            <v>0.75790000000000002</v>
          </cell>
          <cell r="P1438">
            <v>0.45789999999999997</v>
          </cell>
          <cell r="Q1438">
            <v>0.29113924050632911</v>
          </cell>
        </row>
        <row r="1439">
          <cell r="B1439" t="str">
            <v>3809_04_Math</v>
          </cell>
          <cell r="C1439" t="str">
            <v>Orangeburg</v>
          </cell>
          <cell r="D1439" t="str">
            <v>Math</v>
          </cell>
          <cell r="E1439" t="str">
            <v>3809</v>
          </cell>
          <cell r="F1439" t="str">
            <v>04</v>
          </cell>
          <cell r="G1439">
            <v>84</v>
          </cell>
          <cell r="H1439">
            <v>11</v>
          </cell>
          <cell r="I1439">
            <v>0</v>
          </cell>
          <cell r="J1439">
            <v>5</v>
          </cell>
          <cell r="K1439">
            <v>6</v>
          </cell>
          <cell r="L1439">
            <v>1</v>
          </cell>
          <cell r="M1439">
            <v>5.9499999999999997E-2</v>
          </cell>
          <cell r="N1439">
            <v>0.54549999999999998</v>
          </cell>
          <cell r="O1439">
            <v>0.12379999999999999</v>
          </cell>
          <cell r="P1439">
            <v>6.4299999999999996E-2</v>
          </cell>
          <cell r="Q1439">
            <v>0.11578947368421053</v>
          </cell>
        </row>
        <row r="1440">
          <cell r="B1440" t="str">
            <v>3809_08_Math</v>
          </cell>
          <cell r="C1440" t="str">
            <v>Orangeburg</v>
          </cell>
          <cell r="D1440" t="str">
            <v>Math</v>
          </cell>
          <cell r="E1440" t="str">
            <v>3809</v>
          </cell>
          <cell r="F1440" t="str">
            <v>08</v>
          </cell>
          <cell r="G1440">
            <v>140</v>
          </cell>
          <cell r="H1440">
            <v>10</v>
          </cell>
          <cell r="I1440">
            <v>3</v>
          </cell>
          <cell r="J1440">
            <v>1</v>
          </cell>
          <cell r="K1440">
            <v>3</v>
          </cell>
          <cell r="L1440">
            <v>0.98040000000000005</v>
          </cell>
          <cell r="M1440">
            <v>7.1000000000000004E-3</v>
          </cell>
          <cell r="N1440">
            <v>0.3</v>
          </cell>
          <cell r="O1440">
            <v>9.0999999999999998E-2</v>
          </cell>
          <cell r="P1440">
            <v>8.3900000000000002E-2</v>
          </cell>
          <cell r="Q1440">
            <v>2.6666666666666668E-2</v>
          </cell>
        </row>
        <row r="1441">
          <cell r="B1441" t="str">
            <v>3809_HS_Math</v>
          </cell>
          <cell r="C1441" t="str">
            <v>Orangeburg</v>
          </cell>
          <cell r="D1441" t="str">
            <v>Math</v>
          </cell>
          <cell r="E1441" t="str">
            <v>3809</v>
          </cell>
          <cell r="F1441" t="str">
            <v>HS</v>
          </cell>
          <cell r="G1441">
            <v>92</v>
          </cell>
          <cell r="H1441">
            <v>7</v>
          </cell>
          <cell r="I1441">
            <v>7</v>
          </cell>
          <cell r="J1441">
            <v>10</v>
          </cell>
          <cell r="K1441">
            <v>2</v>
          </cell>
          <cell r="L1441">
            <v>0.93400000000000005</v>
          </cell>
          <cell r="M1441">
            <v>0.1087</v>
          </cell>
          <cell r="N1441">
            <v>0.28570000000000001</v>
          </cell>
          <cell r="O1441">
            <v>0.36809999999999998</v>
          </cell>
          <cell r="P1441">
            <v>0.25940000000000002</v>
          </cell>
          <cell r="Q1441">
            <v>0.12121212121212122</v>
          </cell>
        </row>
        <row r="1442">
          <cell r="B1442" t="str">
            <v>5209_HS_ELA</v>
          </cell>
          <cell r="C1442" t="str">
            <v>Palmetto Unified</v>
          </cell>
          <cell r="D1442" t="str">
            <v>ELA</v>
          </cell>
          <cell r="E1442" t="str">
            <v>5209</v>
          </cell>
          <cell r="F1442" t="str">
            <v>HS</v>
          </cell>
          <cell r="G1442">
            <v>0</v>
          </cell>
          <cell r="H1442">
            <v>0</v>
          </cell>
          <cell r="I1442">
            <v>1</v>
          </cell>
          <cell r="J1442">
            <v>0</v>
          </cell>
          <cell r="K1442">
            <v>0</v>
          </cell>
          <cell r="L1442">
            <v>0</v>
          </cell>
          <cell r="M1442">
            <v>0</v>
          </cell>
          <cell r="N1442">
            <v>0</v>
          </cell>
          <cell r="O1442">
            <v>0</v>
          </cell>
          <cell r="P1442">
            <v>0</v>
          </cell>
          <cell r="Q1442" t="e">
            <v>#DIV/0!</v>
          </cell>
        </row>
        <row r="1443">
          <cell r="B1443" t="str">
            <v>5209_HS_Math</v>
          </cell>
          <cell r="C1443" t="str">
            <v>Palmetto Unified</v>
          </cell>
          <cell r="D1443" t="str">
            <v>Math</v>
          </cell>
          <cell r="E1443" t="str">
            <v>5209</v>
          </cell>
          <cell r="F1443" t="str">
            <v>HS</v>
          </cell>
          <cell r="G1443">
            <v>1</v>
          </cell>
          <cell r="H1443">
            <v>0</v>
          </cell>
          <cell r="I1443">
            <v>0</v>
          </cell>
          <cell r="J1443">
            <v>0</v>
          </cell>
          <cell r="K1443">
            <v>0</v>
          </cell>
          <cell r="L1443">
            <v>1</v>
          </cell>
          <cell r="M1443">
            <v>0</v>
          </cell>
          <cell r="N1443">
            <v>0</v>
          </cell>
          <cell r="O1443">
            <v>0</v>
          </cell>
          <cell r="P1443">
            <v>0</v>
          </cell>
          <cell r="Q1443">
            <v>0</v>
          </cell>
        </row>
        <row r="1444">
          <cell r="B1444" t="str">
            <v>3901_04_ELA</v>
          </cell>
          <cell r="C1444" t="str">
            <v>Pickens</v>
          </cell>
          <cell r="D1444" t="str">
            <v>ELA</v>
          </cell>
          <cell r="E1444" t="str">
            <v>3901</v>
          </cell>
          <cell r="F1444" t="str">
            <v>04</v>
          </cell>
          <cell r="G1444">
            <v>232</v>
          </cell>
          <cell r="H1444">
            <v>12</v>
          </cell>
          <cell r="I1444">
            <v>1</v>
          </cell>
          <cell r="J1444">
            <v>38</v>
          </cell>
          <cell r="K1444">
            <v>3</v>
          </cell>
          <cell r="L1444">
            <v>0.99590000000000001</v>
          </cell>
          <cell r="M1444">
            <v>0.1638</v>
          </cell>
          <cell r="N1444">
            <v>0.25</v>
          </cell>
          <cell r="O1444">
            <v>0.54300000000000004</v>
          </cell>
          <cell r="P1444">
            <v>0.37919999999999998</v>
          </cell>
          <cell r="Q1444">
            <v>0.16803278688524589</v>
          </cell>
        </row>
        <row r="1445">
          <cell r="B1445" t="str">
            <v>3901_08_ELA</v>
          </cell>
          <cell r="C1445" t="str">
            <v>Pickens</v>
          </cell>
          <cell r="D1445" t="str">
            <v>ELA</v>
          </cell>
          <cell r="E1445" t="str">
            <v>3901</v>
          </cell>
          <cell r="F1445" t="str">
            <v>08</v>
          </cell>
          <cell r="G1445">
            <v>178</v>
          </cell>
          <cell r="H1445">
            <v>12</v>
          </cell>
          <cell r="I1445">
            <v>5</v>
          </cell>
          <cell r="J1445">
            <v>11</v>
          </cell>
          <cell r="K1445">
            <v>3</v>
          </cell>
          <cell r="L1445">
            <v>0.97440000000000004</v>
          </cell>
          <cell r="M1445">
            <v>6.1800000000000001E-2</v>
          </cell>
          <cell r="N1445">
            <v>0.25</v>
          </cell>
          <cell r="O1445">
            <v>0.46879999999999999</v>
          </cell>
          <cell r="P1445">
            <v>0.40699999999999997</v>
          </cell>
          <cell r="Q1445">
            <v>7.3684210526315783E-2</v>
          </cell>
        </row>
        <row r="1446">
          <cell r="B1446" t="str">
            <v>3901_HS_ELA</v>
          </cell>
          <cell r="C1446" t="str">
            <v>Pickens</v>
          </cell>
          <cell r="D1446" t="str">
            <v>ELA</v>
          </cell>
          <cell r="E1446" t="str">
            <v>3901</v>
          </cell>
          <cell r="F1446" t="str">
            <v>HS</v>
          </cell>
          <cell r="G1446">
            <v>143</v>
          </cell>
          <cell r="H1446">
            <v>10</v>
          </cell>
          <cell r="I1446">
            <v>5</v>
          </cell>
          <cell r="J1446">
            <v>64</v>
          </cell>
          <cell r="K1446">
            <v>3</v>
          </cell>
          <cell r="L1446">
            <v>0.96840000000000004</v>
          </cell>
          <cell r="M1446">
            <v>0.4476</v>
          </cell>
          <cell r="N1446">
            <v>0.3</v>
          </cell>
          <cell r="O1446">
            <v>0.86470000000000002</v>
          </cell>
          <cell r="P1446">
            <v>0.41720000000000002</v>
          </cell>
          <cell r="Q1446">
            <v>0.43790849673202614</v>
          </cell>
        </row>
        <row r="1447">
          <cell r="B1447" t="str">
            <v>3901_04_Math</v>
          </cell>
          <cell r="C1447" t="str">
            <v>Pickens</v>
          </cell>
          <cell r="D1447" t="str">
            <v>Math</v>
          </cell>
          <cell r="E1447" t="str">
            <v>3901</v>
          </cell>
          <cell r="F1447" t="str">
            <v>04</v>
          </cell>
          <cell r="G1447">
            <v>233</v>
          </cell>
          <cell r="H1447">
            <v>12</v>
          </cell>
          <cell r="I1447">
            <v>1</v>
          </cell>
          <cell r="J1447">
            <v>41</v>
          </cell>
          <cell r="K1447">
            <v>5</v>
          </cell>
          <cell r="L1447">
            <v>0.99590000000000001</v>
          </cell>
          <cell r="M1447">
            <v>0.17599999999999999</v>
          </cell>
          <cell r="N1447">
            <v>0.41670000000000001</v>
          </cell>
          <cell r="O1447">
            <v>0.47749999999999998</v>
          </cell>
          <cell r="P1447">
            <v>0.30149999999999999</v>
          </cell>
          <cell r="Q1447">
            <v>0.18775510204081633</v>
          </cell>
        </row>
        <row r="1448">
          <cell r="B1448" t="str">
            <v>3901_08_Math</v>
          </cell>
          <cell r="C1448" t="str">
            <v>Pickens</v>
          </cell>
          <cell r="D1448" t="str">
            <v>Math</v>
          </cell>
          <cell r="E1448" t="str">
            <v>3901</v>
          </cell>
          <cell r="F1448" t="str">
            <v>08</v>
          </cell>
          <cell r="G1448">
            <v>179</v>
          </cell>
          <cell r="H1448">
            <v>11</v>
          </cell>
          <cell r="I1448">
            <v>5</v>
          </cell>
          <cell r="J1448">
            <v>5</v>
          </cell>
          <cell r="K1448">
            <v>2</v>
          </cell>
          <cell r="L1448">
            <v>0.97440000000000004</v>
          </cell>
          <cell r="M1448">
            <v>2.7900000000000001E-2</v>
          </cell>
          <cell r="N1448">
            <v>0.18179999999999999</v>
          </cell>
          <cell r="O1448">
            <v>0.36149999999999999</v>
          </cell>
          <cell r="P1448">
            <v>0.33360000000000001</v>
          </cell>
          <cell r="Q1448">
            <v>3.6842105263157891E-2</v>
          </cell>
        </row>
        <row r="1449">
          <cell r="B1449" t="str">
            <v>3901_HS_Math</v>
          </cell>
          <cell r="C1449" t="str">
            <v>Pickens</v>
          </cell>
          <cell r="D1449" t="str">
            <v>Math</v>
          </cell>
          <cell r="E1449" t="str">
            <v>3901</v>
          </cell>
          <cell r="F1449" t="str">
            <v>HS</v>
          </cell>
          <cell r="G1449">
            <v>135</v>
          </cell>
          <cell r="H1449">
            <v>8</v>
          </cell>
          <cell r="I1449">
            <v>12</v>
          </cell>
          <cell r="J1449">
            <v>33</v>
          </cell>
          <cell r="K1449">
            <v>1</v>
          </cell>
          <cell r="L1449">
            <v>0.92259999999999998</v>
          </cell>
          <cell r="M1449">
            <v>0.24440000000000001</v>
          </cell>
          <cell r="N1449">
            <v>0.125</v>
          </cell>
          <cell r="O1449">
            <v>0.51290000000000002</v>
          </cell>
          <cell r="P1449">
            <v>0.26840000000000003</v>
          </cell>
          <cell r="Q1449">
            <v>0.23776223776223776</v>
          </cell>
        </row>
        <row r="1450">
          <cell r="B1450" t="str">
            <v>4001_04_ELA</v>
          </cell>
          <cell r="C1450" t="str">
            <v>Richland 1</v>
          </cell>
          <cell r="D1450" t="str">
            <v>ELA</v>
          </cell>
          <cell r="E1450" t="str">
            <v>4001</v>
          </cell>
          <cell r="F1450" t="str">
            <v>04</v>
          </cell>
          <cell r="G1450">
            <v>216</v>
          </cell>
          <cell r="H1450">
            <v>14</v>
          </cell>
          <cell r="I1450">
            <v>0</v>
          </cell>
          <cell r="J1450">
            <v>29</v>
          </cell>
          <cell r="K1450">
            <v>6</v>
          </cell>
          <cell r="L1450">
            <v>1</v>
          </cell>
          <cell r="M1450">
            <v>0.1343</v>
          </cell>
          <cell r="N1450">
            <v>0.42859999999999998</v>
          </cell>
          <cell r="O1450">
            <v>0.36499999999999999</v>
          </cell>
          <cell r="P1450">
            <v>0.23080000000000001</v>
          </cell>
          <cell r="Q1450">
            <v>0.15217391304347827</v>
          </cell>
        </row>
        <row r="1451">
          <cell r="B1451" t="str">
            <v>4001_08_ELA</v>
          </cell>
          <cell r="C1451" t="str">
            <v>Richland 1</v>
          </cell>
          <cell r="D1451" t="str">
            <v>ELA</v>
          </cell>
          <cell r="E1451" t="str">
            <v>4001</v>
          </cell>
          <cell r="F1451" t="str">
            <v>08</v>
          </cell>
          <cell r="G1451">
            <v>266</v>
          </cell>
          <cell r="H1451">
            <v>16</v>
          </cell>
          <cell r="I1451">
            <v>9</v>
          </cell>
          <cell r="J1451">
            <v>22</v>
          </cell>
          <cell r="K1451">
            <v>9</v>
          </cell>
          <cell r="L1451">
            <v>0.96909999999999996</v>
          </cell>
          <cell r="M1451">
            <v>8.2699999999999996E-2</v>
          </cell>
          <cell r="N1451">
            <v>0.5625</v>
          </cell>
          <cell r="O1451">
            <v>0.36359999999999998</v>
          </cell>
          <cell r="P1451">
            <v>0.28089999999999998</v>
          </cell>
          <cell r="Q1451">
            <v>0.1099290780141844</v>
          </cell>
        </row>
        <row r="1452">
          <cell r="B1452" t="str">
            <v>4001_HS_ELA</v>
          </cell>
          <cell r="C1452" t="str">
            <v>Richland 1</v>
          </cell>
          <cell r="D1452" t="str">
            <v>ELA</v>
          </cell>
          <cell r="E1452" t="str">
            <v>4001</v>
          </cell>
          <cell r="F1452" t="str">
            <v>HS</v>
          </cell>
          <cell r="G1452">
            <v>184</v>
          </cell>
          <cell r="H1452">
            <v>8</v>
          </cell>
          <cell r="I1452">
            <v>19</v>
          </cell>
          <cell r="J1452">
            <v>58</v>
          </cell>
          <cell r="K1452">
            <v>1</v>
          </cell>
          <cell r="L1452">
            <v>0.91</v>
          </cell>
          <cell r="M1452">
            <v>0.31519999999999998</v>
          </cell>
          <cell r="N1452">
            <v>0.125</v>
          </cell>
          <cell r="O1452">
            <v>0.75160000000000005</v>
          </cell>
          <cell r="P1452">
            <v>0.43640000000000001</v>
          </cell>
          <cell r="Q1452">
            <v>0.30729166666666669</v>
          </cell>
        </row>
        <row r="1453">
          <cell r="B1453" t="str">
            <v>4001_04_Math</v>
          </cell>
          <cell r="C1453" t="str">
            <v>Richland 1</v>
          </cell>
          <cell r="D1453" t="str">
            <v>Math</v>
          </cell>
          <cell r="E1453" t="str">
            <v>4001</v>
          </cell>
          <cell r="F1453" t="str">
            <v>04</v>
          </cell>
          <cell r="G1453">
            <v>215</v>
          </cell>
          <cell r="H1453">
            <v>13</v>
          </cell>
          <cell r="I1453">
            <v>2</v>
          </cell>
          <cell r="J1453">
            <v>21</v>
          </cell>
          <cell r="K1453">
            <v>4</v>
          </cell>
          <cell r="L1453">
            <v>0.99129999999999996</v>
          </cell>
          <cell r="M1453">
            <v>9.7699999999999995E-2</v>
          </cell>
          <cell r="N1453">
            <v>0.30769999999999997</v>
          </cell>
          <cell r="O1453">
            <v>0.28239999999999998</v>
          </cell>
          <cell r="P1453">
            <v>0.1847</v>
          </cell>
          <cell r="Q1453">
            <v>0.10964912280701754</v>
          </cell>
        </row>
        <row r="1454">
          <cell r="B1454" t="str">
            <v>4001_08_Math</v>
          </cell>
          <cell r="C1454" t="str">
            <v>Richland 1</v>
          </cell>
          <cell r="D1454" t="str">
            <v>Math</v>
          </cell>
          <cell r="E1454" t="str">
            <v>4001</v>
          </cell>
          <cell r="F1454" t="str">
            <v>08</v>
          </cell>
          <cell r="G1454">
            <v>270</v>
          </cell>
          <cell r="H1454">
            <v>16</v>
          </cell>
          <cell r="I1454">
            <v>5</v>
          </cell>
          <cell r="J1454">
            <v>7</v>
          </cell>
          <cell r="K1454">
            <v>7</v>
          </cell>
          <cell r="L1454">
            <v>0.98280000000000001</v>
          </cell>
          <cell r="M1454">
            <v>2.5899999999999999E-2</v>
          </cell>
          <cell r="N1454">
            <v>0.4375</v>
          </cell>
          <cell r="O1454">
            <v>0.2142</v>
          </cell>
          <cell r="P1454">
            <v>0.1883</v>
          </cell>
          <cell r="Q1454">
            <v>4.8951048951048952E-2</v>
          </cell>
        </row>
        <row r="1455">
          <cell r="B1455" t="str">
            <v>4001_HS_Math</v>
          </cell>
          <cell r="C1455" t="str">
            <v>Richland 1</v>
          </cell>
          <cell r="D1455" t="str">
            <v>Math</v>
          </cell>
          <cell r="E1455" t="str">
            <v>4001</v>
          </cell>
          <cell r="F1455" t="str">
            <v>HS</v>
          </cell>
          <cell r="G1455">
            <v>235</v>
          </cell>
          <cell r="H1455">
            <v>7</v>
          </cell>
          <cell r="I1455">
            <v>21</v>
          </cell>
          <cell r="J1455">
            <v>37</v>
          </cell>
          <cell r="K1455">
            <v>1</v>
          </cell>
          <cell r="L1455">
            <v>0.92020000000000002</v>
          </cell>
          <cell r="M1455">
            <v>0.15740000000000001</v>
          </cell>
          <cell r="N1455">
            <v>0.1429</v>
          </cell>
          <cell r="O1455">
            <v>0.37030000000000002</v>
          </cell>
          <cell r="P1455">
            <v>0.21279999999999999</v>
          </cell>
          <cell r="Q1455">
            <v>0.15702479338842976</v>
          </cell>
        </row>
        <row r="1456">
          <cell r="B1456" t="str">
            <v>4002_04_ELA</v>
          </cell>
          <cell r="C1456" t="str">
            <v>Richland 2</v>
          </cell>
          <cell r="D1456" t="str">
            <v>ELA</v>
          </cell>
          <cell r="E1456" t="str">
            <v>4002</v>
          </cell>
          <cell r="F1456" t="str">
            <v>04</v>
          </cell>
          <cell r="G1456">
            <v>289</v>
          </cell>
          <cell r="H1456">
            <v>22</v>
          </cell>
          <cell r="I1456">
            <v>1</v>
          </cell>
          <cell r="J1456">
            <v>57</v>
          </cell>
          <cell r="K1456">
            <v>11</v>
          </cell>
          <cell r="L1456">
            <v>0.99680000000000002</v>
          </cell>
          <cell r="M1456">
            <v>0.19719999999999999</v>
          </cell>
          <cell r="N1456">
            <v>0.5</v>
          </cell>
          <cell r="O1456">
            <v>0.55630000000000002</v>
          </cell>
          <cell r="P1456">
            <v>0.35899999999999999</v>
          </cell>
          <cell r="Q1456">
            <v>0.21864951768488747</v>
          </cell>
        </row>
        <row r="1457">
          <cell r="B1457" t="str">
            <v>4002_08_ELA</v>
          </cell>
          <cell r="C1457" t="str">
            <v>Richland 2</v>
          </cell>
          <cell r="D1457" t="str">
            <v>ELA</v>
          </cell>
          <cell r="E1457" t="str">
            <v>4002</v>
          </cell>
          <cell r="F1457" t="str">
            <v>08</v>
          </cell>
          <cell r="G1457">
            <v>245</v>
          </cell>
          <cell r="H1457">
            <v>25</v>
          </cell>
          <cell r="I1457">
            <v>15</v>
          </cell>
          <cell r="J1457">
            <v>17</v>
          </cell>
          <cell r="K1457">
            <v>4</v>
          </cell>
          <cell r="L1457">
            <v>0.94740000000000002</v>
          </cell>
          <cell r="M1457">
            <v>6.9400000000000003E-2</v>
          </cell>
          <cell r="N1457">
            <v>0.16</v>
          </cell>
          <cell r="O1457">
            <v>0.50270000000000004</v>
          </cell>
          <cell r="P1457">
            <v>0.43330000000000002</v>
          </cell>
          <cell r="Q1457">
            <v>7.7777777777777779E-2</v>
          </cell>
        </row>
        <row r="1458">
          <cell r="B1458" t="str">
            <v>4002_HS_ELA</v>
          </cell>
          <cell r="C1458" t="str">
            <v>Richland 2</v>
          </cell>
          <cell r="D1458" t="str">
            <v>ELA</v>
          </cell>
          <cell r="E1458" t="str">
            <v>4002</v>
          </cell>
          <cell r="F1458" t="str">
            <v>HS</v>
          </cell>
          <cell r="G1458">
            <v>201</v>
          </cell>
          <cell r="H1458">
            <v>17</v>
          </cell>
          <cell r="I1458">
            <v>15</v>
          </cell>
          <cell r="J1458">
            <v>96</v>
          </cell>
          <cell r="K1458">
            <v>7</v>
          </cell>
          <cell r="L1458">
            <v>0.93559999999999999</v>
          </cell>
          <cell r="M1458">
            <v>0.47760000000000002</v>
          </cell>
          <cell r="N1458">
            <v>0.4118</v>
          </cell>
          <cell r="O1458">
            <v>0.86629999999999996</v>
          </cell>
          <cell r="P1458">
            <v>0.38869999999999999</v>
          </cell>
          <cell r="Q1458">
            <v>0.47247706422018348</v>
          </cell>
        </row>
        <row r="1459">
          <cell r="B1459" t="str">
            <v>4002_04_Math</v>
          </cell>
          <cell r="C1459" t="str">
            <v>Richland 2</v>
          </cell>
          <cell r="D1459" t="str">
            <v>Math</v>
          </cell>
          <cell r="E1459" t="str">
            <v>4002</v>
          </cell>
          <cell r="F1459" t="str">
            <v>04</v>
          </cell>
          <cell r="G1459">
            <v>288</v>
          </cell>
          <cell r="H1459">
            <v>22</v>
          </cell>
          <cell r="I1459">
            <v>1</v>
          </cell>
          <cell r="J1459">
            <v>51</v>
          </cell>
          <cell r="K1459">
            <v>11</v>
          </cell>
          <cell r="L1459">
            <v>0.99680000000000002</v>
          </cell>
          <cell r="M1459">
            <v>0.17710000000000001</v>
          </cell>
          <cell r="N1459">
            <v>0.5</v>
          </cell>
          <cell r="O1459">
            <v>0.45800000000000002</v>
          </cell>
          <cell r="P1459">
            <v>0.28089999999999998</v>
          </cell>
          <cell r="Q1459">
            <v>0.2</v>
          </cell>
        </row>
        <row r="1460">
          <cell r="B1460" t="str">
            <v>4002_08_Math</v>
          </cell>
          <cell r="C1460" t="str">
            <v>Richland 2</v>
          </cell>
          <cell r="D1460" t="str">
            <v>Math</v>
          </cell>
          <cell r="E1460" t="str">
            <v>4002</v>
          </cell>
          <cell r="F1460" t="str">
            <v>08</v>
          </cell>
          <cell r="G1460">
            <v>247</v>
          </cell>
          <cell r="H1460">
            <v>23</v>
          </cell>
          <cell r="I1460">
            <v>14</v>
          </cell>
          <cell r="J1460">
            <v>12</v>
          </cell>
          <cell r="K1460">
            <v>6</v>
          </cell>
          <cell r="L1460">
            <v>0.95069999999999999</v>
          </cell>
          <cell r="M1460">
            <v>4.8599999999999997E-2</v>
          </cell>
          <cell r="N1460">
            <v>0.26090000000000002</v>
          </cell>
          <cell r="O1460">
            <v>0.31269999999999998</v>
          </cell>
          <cell r="P1460">
            <v>0.2641</v>
          </cell>
          <cell r="Q1460">
            <v>6.6666666666666666E-2</v>
          </cell>
        </row>
        <row r="1461">
          <cell r="B1461" t="str">
            <v>4002_HS_Math</v>
          </cell>
          <cell r="C1461" t="str">
            <v>Richland 2</v>
          </cell>
          <cell r="D1461" t="str">
            <v>Math</v>
          </cell>
          <cell r="E1461" t="str">
            <v>4002</v>
          </cell>
          <cell r="F1461" t="str">
            <v>HS</v>
          </cell>
          <cell r="G1461">
            <v>265</v>
          </cell>
          <cell r="H1461">
            <v>25</v>
          </cell>
          <cell r="I1461">
            <v>16</v>
          </cell>
          <cell r="J1461">
            <v>89</v>
          </cell>
          <cell r="K1461">
            <v>5</v>
          </cell>
          <cell r="L1461">
            <v>0.94769999999999999</v>
          </cell>
          <cell r="M1461">
            <v>0.33579999999999999</v>
          </cell>
          <cell r="N1461">
            <v>0.2</v>
          </cell>
          <cell r="O1461">
            <v>0.59319999999999995</v>
          </cell>
          <cell r="P1461">
            <v>0.25729999999999997</v>
          </cell>
          <cell r="Q1461">
            <v>0.32413793103448274</v>
          </cell>
        </row>
        <row r="1462">
          <cell r="B1462" t="str">
            <v>4101_04_ELA</v>
          </cell>
          <cell r="C1462" t="str">
            <v>Saluda</v>
          </cell>
          <cell r="D1462" t="str">
            <v>ELA</v>
          </cell>
          <cell r="E1462" t="str">
            <v>4101</v>
          </cell>
          <cell r="F1462" t="str">
            <v>04</v>
          </cell>
          <cell r="G1462">
            <v>35</v>
          </cell>
          <cell r="H1462">
            <v>3</v>
          </cell>
          <cell r="I1462">
            <v>1</v>
          </cell>
          <cell r="J1462">
            <v>5</v>
          </cell>
          <cell r="K1462">
            <v>1</v>
          </cell>
          <cell r="L1462">
            <v>0.97440000000000004</v>
          </cell>
          <cell r="M1462">
            <v>0.1429</v>
          </cell>
          <cell r="N1462">
            <v>0.33329999999999999</v>
          </cell>
          <cell r="O1462">
            <v>0.4194</v>
          </cell>
          <cell r="P1462">
            <v>0.27650000000000002</v>
          </cell>
          <cell r="Q1462">
            <v>0.15789473684210525</v>
          </cell>
        </row>
        <row r="1463">
          <cell r="B1463" t="str">
            <v>4101_08_ELA</v>
          </cell>
          <cell r="C1463" t="str">
            <v>Saluda</v>
          </cell>
          <cell r="D1463" t="str">
            <v>ELA</v>
          </cell>
          <cell r="E1463" t="str">
            <v>4101</v>
          </cell>
          <cell r="F1463" t="str">
            <v>08</v>
          </cell>
          <cell r="G1463">
            <v>30</v>
          </cell>
          <cell r="H1463">
            <v>0</v>
          </cell>
          <cell r="I1463">
            <v>0</v>
          </cell>
          <cell r="J1463">
            <v>2</v>
          </cell>
          <cell r="K1463">
            <v>0</v>
          </cell>
          <cell r="L1463">
            <v>1</v>
          </cell>
          <cell r="M1463">
            <v>6.6699999999999995E-2</v>
          </cell>
          <cell r="N1463">
            <v>0</v>
          </cell>
          <cell r="O1463">
            <v>0.34389999999999998</v>
          </cell>
          <cell r="P1463">
            <v>0.27729999999999999</v>
          </cell>
          <cell r="Q1463">
            <v>6.6666666666666666E-2</v>
          </cell>
        </row>
        <row r="1464">
          <cell r="B1464" t="str">
            <v>4101_HS_ELA</v>
          </cell>
          <cell r="C1464" t="str">
            <v>Saluda</v>
          </cell>
          <cell r="D1464" t="str">
            <v>ELA</v>
          </cell>
          <cell r="E1464" t="str">
            <v>4101</v>
          </cell>
          <cell r="F1464" t="str">
            <v>HS</v>
          </cell>
          <cell r="G1464">
            <v>29</v>
          </cell>
          <cell r="H1464">
            <v>0</v>
          </cell>
          <cell r="I1464">
            <v>0</v>
          </cell>
          <cell r="J1464">
            <v>9</v>
          </cell>
          <cell r="K1464">
            <v>0</v>
          </cell>
          <cell r="L1464">
            <v>1</v>
          </cell>
          <cell r="M1464">
            <v>0.31030000000000002</v>
          </cell>
          <cell r="N1464">
            <v>0</v>
          </cell>
          <cell r="O1464">
            <v>0.64419999999999999</v>
          </cell>
          <cell r="P1464">
            <v>0.33379999999999999</v>
          </cell>
          <cell r="Q1464">
            <v>0.31034482758620691</v>
          </cell>
        </row>
        <row r="1465">
          <cell r="B1465" t="str">
            <v>4101_04_Math</v>
          </cell>
          <cell r="C1465" t="str">
            <v>Saluda</v>
          </cell>
          <cell r="D1465" t="str">
            <v>Math</v>
          </cell>
          <cell r="E1465" t="str">
            <v>4101</v>
          </cell>
          <cell r="F1465" t="str">
            <v>04</v>
          </cell>
          <cell r="G1465">
            <v>35</v>
          </cell>
          <cell r="H1465">
            <v>3</v>
          </cell>
          <cell r="I1465">
            <v>1</v>
          </cell>
          <cell r="J1465">
            <v>3</v>
          </cell>
          <cell r="K1465">
            <v>2</v>
          </cell>
          <cell r="L1465">
            <v>0.97440000000000004</v>
          </cell>
          <cell r="M1465">
            <v>8.5699999999999998E-2</v>
          </cell>
          <cell r="N1465">
            <v>0.66669999999999996</v>
          </cell>
          <cell r="O1465">
            <v>0.44619999999999999</v>
          </cell>
          <cell r="P1465">
            <v>0.36049999999999999</v>
          </cell>
          <cell r="Q1465">
            <v>0.13157894736842105</v>
          </cell>
        </row>
        <row r="1466">
          <cell r="B1466" t="str">
            <v>4101_08_Math</v>
          </cell>
          <cell r="C1466" t="str">
            <v>Saluda</v>
          </cell>
          <cell r="D1466" t="str">
            <v>Math</v>
          </cell>
          <cell r="E1466" t="str">
            <v>4101</v>
          </cell>
          <cell r="F1466" t="str">
            <v>08</v>
          </cell>
          <cell r="G1466">
            <v>30</v>
          </cell>
          <cell r="H1466">
            <v>0</v>
          </cell>
          <cell r="I1466">
            <v>0</v>
          </cell>
          <cell r="J1466">
            <v>2</v>
          </cell>
          <cell r="K1466">
            <v>0</v>
          </cell>
          <cell r="L1466">
            <v>1</v>
          </cell>
          <cell r="M1466">
            <v>6.6699999999999995E-2</v>
          </cell>
          <cell r="N1466">
            <v>0</v>
          </cell>
          <cell r="O1466">
            <v>0.31409999999999999</v>
          </cell>
          <cell r="P1466">
            <v>0.24740000000000001</v>
          </cell>
          <cell r="Q1466">
            <v>6.6666666666666666E-2</v>
          </cell>
        </row>
        <row r="1467">
          <cell r="B1467" t="str">
            <v>4101_HS_Math</v>
          </cell>
          <cell r="C1467" t="str">
            <v>Saluda</v>
          </cell>
          <cell r="D1467" t="str">
            <v>Math</v>
          </cell>
          <cell r="E1467" t="str">
            <v>4101</v>
          </cell>
          <cell r="F1467" t="str">
            <v>HS</v>
          </cell>
          <cell r="G1467">
            <v>36</v>
          </cell>
          <cell r="H1467">
            <v>0</v>
          </cell>
          <cell r="I1467">
            <v>0</v>
          </cell>
          <cell r="J1467">
            <v>1</v>
          </cell>
          <cell r="K1467">
            <v>0</v>
          </cell>
          <cell r="L1467">
            <v>1</v>
          </cell>
          <cell r="M1467">
            <v>2.7799999999999998E-2</v>
          </cell>
          <cell r="N1467">
            <v>0</v>
          </cell>
          <cell r="O1467">
            <v>0.32019999999999998</v>
          </cell>
          <cell r="P1467">
            <v>0.29239999999999999</v>
          </cell>
          <cell r="Q1467">
            <v>2.7777777777777776E-2</v>
          </cell>
        </row>
        <row r="1468">
          <cell r="B1468" t="str">
            <v>5208_08_ELA</v>
          </cell>
          <cell r="C1468" t="str">
            <v>SC Department of Juvenile Justice</v>
          </cell>
          <cell r="D1468" t="str">
            <v>ELA</v>
          </cell>
          <cell r="E1468" t="str">
            <v>5208</v>
          </cell>
          <cell r="F1468" t="str">
            <v>08</v>
          </cell>
          <cell r="G1468">
            <v>9</v>
          </cell>
          <cell r="H1468">
            <v>0</v>
          </cell>
          <cell r="I1468">
            <v>4</v>
          </cell>
          <cell r="J1468">
            <v>0</v>
          </cell>
          <cell r="K1468">
            <v>0</v>
          </cell>
          <cell r="L1468">
            <v>0.69230000000000003</v>
          </cell>
          <cell r="M1468">
            <v>0</v>
          </cell>
          <cell r="N1468">
            <v>0</v>
          </cell>
          <cell r="O1468">
            <v>3.3300000000000003E-2</v>
          </cell>
          <cell r="P1468">
            <v>3.3300000000000003E-2</v>
          </cell>
          <cell r="Q1468">
            <v>0</v>
          </cell>
        </row>
        <row r="1469">
          <cell r="B1469" t="str">
            <v>5208_HS_ELA</v>
          </cell>
          <cell r="C1469" t="str">
            <v>SC Department of Juvenile Justice</v>
          </cell>
          <cell r="D1469" t="str">
            <v>ELA</v>
          </cell>
          <cell r="E1469" t="str">
            <v>5208</v>
          </cell>
          <cell r="F1469" t="str">
            <v>HS</v>
          </cell>
          <cell r="G1469">
            <v>5</v>
          </cell>
          <cell r="H1469">
            <v>0</v>
          </cell>
          <cell r="I1469">
            <v>15</v>
          </cell>
          <cell r="J1469">
            <v>3</v>
          </cell>
          <cell r="K1469">
            <v>0</v>
          </cell>
          <cell r="L1469">
            <v>0.25</v>
          </cell>
          <cell r="M1469">
            <v>0.6</v>
          </cell>
          <cell r="N1469">
            <v>0</v>
          </cell>
          <cell r="O1469">
            <v>0.70830000000000004</v>
          </cell>
          <cell r="P1469">
            <v>0.10829999999999999</v>
          </cell>
          <cell r="Q1469">
            <v>0.6</v>
          </cell>
        </row>
        <row r="1470">
          <cell r="B1470" t="str">
            <v>5208_08_Math</v>
          </cell>
          <cell r="C1470" t="str">
            <v>SC Department of Juvenile Justice</v>
          </cell>
          <cell r="D1470" t="str">
            <v>Math</v>
          </cell>
          <cell r="E1470" t="str">
            <v>5208</v>
          </cell>
          <cell r="F1470" t="str">
            <v>08</v>
          </cell>
          <cell r="G1470">
            <v>10</v>
          </cell>
          <cell r="H1470">
            <v>0</v>
          </cell>
          <cell r="I1470">
            <v>2</v>
          </cell>
          <cell r="J1470">
            <v>0</v>
          </cell>
          <cell r="K1470">
            <v>0</v>
          </cell>
          <cell r="L1470">
            <v>0.83330000000000004</v>
          </cell>
          <cell r="M1470">
            <v>0</v>
          </cell>
          <cell r="N1470">
            <v>0</v>
          </cell>
          <cell r="O1470">
            <v>3.2300000000000002E-2</v>
          </cell>
          <cell r="P1470">
            <v>3.2300000000000002E-2</v>
          </cell>
          <cell r="Q1470">
            <v>0</v>
          </cell>
        </row>
        <row r="1471">
          <cell r="B1471" t="str">
            <v>5208_HS_Math</v>
          </cell>
          <cell r="C1471" t="str">
            <v>SC Department of Juvenile Justice</v>
          </cell>
          <cell r="D1471" t="str">
            <v>Math</v>
          </cell>
          <cell r="E1471" t="str">
            <v>5208</v>
          </cell>
          <cell r="F1471" t="str">
            <v>HS</v>
          </cell>
          <cell r="G1471">
            <v>5</v>
          </cell>
          <cell r="H1471">
            <v>0</v>
          </cell>
          <cell r="I1471">
            <v>30</v>
          </cell>
          <cell r="J1471">
            <v>0</v>
          </cell>
          <cell r="K1471">
            <v>0</v>
          </cell>
          <cell r="L1471">
            <v>0.1429</v>
          </cell>
          <cell r="M1471">
            <v>0</v>
          </cell>
          <cell r="N1471">
            <v>0</v>
          </cell>
          <cell r="O1471">
            <v>0.129</v>
          </cell>
          <cell r="P1471">
            <v>0.129</v>
          </cell>
          <cell r="Q1471">
            <v>0</v>
          </cell>
        </row>
        <row r="1472">
          <cell r="B1472" t="str">
            <v>5205_HS_ELA</v>
          </cell>
          <cell r="C1472" t="str">
            <v>SC Governor's School for Agriculture at John de la Howe</v>
          </cell>
          <cell r="D1472" t="str">
            <v>ELA</v>
          </cell>
          <cell r="E1472" t="str">
            <v>5205</v>
          </cell>
          <cell r="F1472" t="str">
            <v>HS</v>
          </cell>
          <cell r="G1472">
            <v>1</v>
          </cell>
          <cell r="H1472">
            <v>0</v>
          </cell>
          <cell r="I1472">
            <v>0</v>
          </cell>
          <cell r="J1472">
            <v>1</v>
          </cell>
          <cell r="K1472">
            <v>0</v>
          </cell>
          <cell r="L1472">
            <v>1</v>
          </cell>
          <cell r="M1472">
            <v>1</v>
          </cell>
          <cell r="N1472">
            <v>0</v>
          </cell>
          <cell r="O1472">
            <v>1</v>
          </cell>
          <cell r="P1472">
            <v>0</v>
          </cell>
          <cell r="Q1472">
            <v>1</v>
          </cell>
        </row>
        <row r="1473">
          <cell r="B1473" t="str">
            <v>5205_04_ELA</v>
          </cell>
          <cell r="C1473" t="str">
            <v>SC Governor's School for Agriculture at John de la Howe</v>
          </cell>
          <cell r="D1473" t="str">
            <v>ELA</v>
          </cell>
          <cell r="E1473" t="str">
            <v>5205</v>
          </cell>
          <cell r="F1473" t="str">
            <v>04</v>
          </cell>
          <cell r="G1473">
            <v>0</v>
          </cell>
          <cell r="H1473">
            <v>0</v>
          </cell>
          <cell r="I1473">
            <v>0</v>
          </cell>
          <cell r="J1473">
            <v>0</v>
          </cell>
          <cell r="K1473">
            <v>0</v>
          </cell>
          <cell r="L1473">
            <v>0</v>
          </cell>
          <cell r="M1473">
            <v>0</v>
          </cell>
          <cell r="N1473">
            <v>0</v>
          </cell>
          <cell r="O1473">
            <v>0</v>
          </cell>
          <cell r="P1473">
            <v>0</v>
          </cell>
          <cell r="Q1473" t="e">
            <v>#DIV/0!</v>
          </cell>
        </row>
        <row r="1474">
          <cell r="B1474" t="str">
            <v>5205_08_ELA</v>
          </cell>
          <cell r="C1474" t="str">
            <v>SC Governor's School for Agriculture at John de la Howe</v>
          </cell>
          <cell r="D1474" t="str">
            <v>ELA</v>
          </cell>
          <cell r="E1474" t="str">
            <v>5205</v>
          </cell>
          <cell r="F1474" t="str">
            <v>08</v>
          </cell>
          <cell r="G1474">
            <v>0</v>
          </cell>
          <cell r="H1474">
            <v>0</v>
          </cell>
          <cell r="I1474">
            <v>0</v>
          </cell>
          <cell r="J1474">
            <v>0</v>
          </cell>
          <cell r="K1474">
            <v>0</v>
          </cell>
          <cell r="L1474">
            <v>0</v>
          </cell>
          <cell r="M1474">
            <v>0</v>
          </cell>
          <cell r="N1474">
            <v>0</v>
          </cell>
          <cell r="O1474">
            <v>0</v>
          </cell>
          <cell r="P1474">
            <v>0</v>
          </cell>
          <cell r="Q1474" t="e">
            <v>#DIV/0!</v>
          </cell>
        </row>
        <row r="1475">
          <cell r="B1475" t="str">
            <v>5205_04_Math</v>
          </cell>
          <cell r="C1475" t="str">
            <v>SC Governor's School for Agriculture at John de la Howe</v>
          </cell>
          <cell r="D1475" t="str">
            <v>Math</v>
          </cell>
          <cell r="E1475" t="str">
            <v>5205</v>
          </cell>
          <cell r="F1475" t="str">
            <v>04</v>
          </cell>
          <cell r="G1475">
            <v>0</v>
          </cell>
          <cell r="H1475">
            <v>0</v>
          </cell>
          <cell r="I1475">
            <v>0</v>
          </cell>
          <cell r="J1475">
            <v>0</v>
          </cell>
          <cell r="K1475">
            <v>0</v>
          </cell>
          <cell r="L1475">
            <v>0</v>
          </cell>
          <cell r="M1475">
            <v>0</v>
          </cell>
          <cell r="N1475">
            <v>0</v>
          </cell>
          <cell r="O1475">
            <v>0</v>
          </cell>
          <cell r="P1475">
            <v>0</v>
          </cell>
          <cell r="Q1475" t="e">
            <v>#DIV/0!</v>
          </cell>
        </row>
        <row r="1476">
          <cell r="B1476" t="str">
            <v>5205_08_Math</v>
          </cell>
          <cell r="C1476" t="str">
            <v>SC Governor's School for Agriculture at John de la Howe</v>
          </cell>
          <cell r="D1476" t="str">
            <v>Math</v>
          </cell>
          <cell r="E1476" t="str">
            <v>5205</v>
          </cell>
          <cell r="F1476" t="str">
            <v>08</v>
          </cell>
          <cell r="G1476">
            <v>0</v>
          </cell>
          <cell r="H1476">
            <v>0</v>
          </cell>
          <cell r="I1476">
            <v>0</v>
          </cell>
          <cell r="J1476">
            <v>0</v>
          </cell>
          <cell r="K1476">
            <v>0</v>
          </cell>
          <cell r="L1476">
            <v>0</v>
          </cell>
          <cell r="M1476">
            <v>0</v>
          </cell>
          <cell r="N1476">
            <v>0</v>
          </cell>
          <cell r="O1476">
            <v>0</v>
          </cell>
          <cell r="P1476">
            <v>0</v>
          </cell>
          <cell r="Q1476" t="e">
            <v>#DIV/0!</v>
          </cell>
        </row>
        <row r="1477">
          <cell r="B1477" t="str">
            <v>5364_HS_ELA</v>
          </cell>
          <cell r="C1477" t="str">
            <v>SC Governor's School for the Arts and Humanities</v>
          </cell>
          <cell r="D1477" t="str">
            <v>ELA</v>
          </cell>
          <cell r="E1477" t="str">
            <v>5364</v>
          </cell>
          <cell r="F1477" t="str">
            <v>HS</v>
          </cell>
          <cell r="G1477">
            <v>0</v>
          </cell>
          <cell r="H1477">
            <v>0</v>
          </cell>
          <cell r="I1477">
            <v>0</v>
          </cell>
          <cell r="J1477">
            <v>0</v>
          </cell>
          <cell r="K1477">
            <v>0</v>
          </cell>
          <cell r="L1477">
            <v>0</v>
          </cell>
          <cell r="M1477">
            <v>0</v>
          </cell>
          <cell r="N1477">
            <v>0</v>
          </cell>
          <cell r="O1477">
            <v>1</v>
          </cell>
          <cell r="P1477">
            <v>0</v>
          </cell>
          <cell r="Q1477" t="e">
            <v>#DIV/0!</v>
          </cell>
        </row>
        <row r="1478">
          <cell r="B1478" t="str">
            <v>5364_04_ELA</v>
          </cell>
          <cell r="C1478" t="str">
            <v>SC Governor's School for the Arts and Humanities</v>
          </cell>
          <cell r="D1478" t="str">
            <v>ELA</v>
          </cell>
          <cell r="E1478" t="str">
            <v>5364</v>
          </cell>
          <cell r="F1478" t="str">
            <v>04</v>
          </cell>
          <cell r="G1478">
            <v>0</v>
          </cell>
          <cell r="H1478">
            <v>0</v>
          </cell>
          <cell r="I1478">
            <v>0</v>
          </cell>
          <cell r="J1478">
            <v>0</v>
          </cell>
          <cell r="K1478">
            <v>0</v>
          </cell>
          <cell r="L1478">
            <v>0</v>
          </cell>
          <cell r="M1478">
            <v>0</v>
          </cell>
          <cell r="N1478">
            <v>0</v>
          </cell>
          <cell r="O1478">
            <v>0</v>
          </cell>
          <cell r="P1478">
            <v>0</v>
          </cell>
          <cell r="Q1478" t="e">
            <v>#DIV/0!</v>
          </cell>
        </row>
        <row r="1479">
          <cell r="B1479" t="str">
            <v>5364_08_ELA</v>
          </cell>
          <cell r="C1479" t="str">
            <v>SC Governor's School for the Arts and Humanities</v>
          </cell>
          <cell r="D1479" t="str">
            <v>ELA</v>
          </cell>
          <cell r="E1479" t="str">
            <v>5364</v>
          </cell>
          <cell r="F1479" t="str">
            <v>08</v>
          </cell>
          <cell r="G1479">
            <v>0</v>
          </cell>
          <cell r="H1479">
            <v>0</v>
          </cell>
          <cell r="I1479">
            <v>0</v>
          </cell>
          <cell r="J1479">
            <v>0</v>
          </cell>
          <cell r="K1479">
            <v>0</v>
          </cell>
          <cell r="L1479">
            <v>0</v>
          </cell>
          <cell r="M1479">
            <v>0</v>
          </cell>
          <cell r="N1479">
            <v>0</v>
          </cell>
          <cell r="O1479">
            <v>0</v>
          </cell>
          <cell r="P1479">
            <v>0</v>
          </cell>
          <cell r="Q1479" t="e">
            <v>#DIV/0!</v>
          </cell>
        </row>
        <row r="1480">
          <cell r="B1480" t="str">
            <v>5364_04_Math</v>
          </cell>
          <cell r="C1480" t="str">
            <v>SC Governor's School for the Arts and Humanities</v>
          </cell>
          <cell r="D1480" t="str">
            <v>Math</v>
          </cell>
          <cell r="E1480" t="str">
            <v>5364</v>
          </cell>
          <cell r="F1480" t="str">
            <v>04</v>
          </cell>
          <cell r="G1480">
            <v>0</v>
          </cell>
          <cell r="H1480">
            <v>0</v>
          </cell>
          <cell r="I1480">
            <v>0</v>
          </cell>
          <cell r="J1480">
            <v>0</v>
          </cell>
          <cell r="K1480">
            <v>0</v>
          </cell>
          <cell r="L1480">
            <v>0</v>
          </cell>
          <cell r="M1480">
            <v>0</v>
          </cell>
          <cell r="N1480">
            <v>0</v>
          </cell>
          <cell r="O1480">
            <v>0</v>
          </cell>
          <cell r="P1480">
            <v>0</v>
          </cell>
          <cell r="Q1480" t="e">
            <v>#DIV/0!</v>
          </cell>
        </row>
        <row r="1481">
          <cell r="B1481" t="str">
            <v>5364_08_Math</v>
          </cell>
          <cell r="C1481" t="str">
            <v>SC Governor's School for the Arts and Humanities</v>
          </cell>
          <cell r="D1481" t="str">
            <v>Math</v>
          </cell>
          <cell r="E1481" t="str">
            <v>5364</v>
          </cell>
          <cell r="F1481" t="str">
            <v>08</v>
          </cell>
          <cell r="G1481">
            <v>0</v>
          </cell>
          <cell r="H1481">
            <v>0</v>
          </cell>
          <cell r="I1481">
            <v>0</v>
          </cell>
          <cell r="J1481">
            <v>0</v>
          </cell>
          <cell r="K1481">
            <v>0</v>
          </cell>
          <cell r="L1481">
            <v>0</v>
          </cell>
          <cell r="M1481">
            <v>0</v>
          </cell>
          <cell r="N1481">
            <v>0</v>
          </cell>
          <cell r="O1481">
            <v>0</v>
          </cell>
          <cell r="P1481">
            <v>0</v>
          </cell>
          <cell r="Q1481" t="e">
            <v>#DIV/0!</v>
          </cell>
        </row>
        <row r="1482">
          <cell r="B1482" t="str">
            <v>4701_04_ELA</v>
          </cell>
          <cell r="C1482" t="str">
            <v>SC Public Charter</v>
          </cell>
          <cell r="D1482" t="str">
            <v>ELA</v>
          </cell>
          <cell r="E1482" t="str">
            <v>4701</v>
          </cell>
          <cell r="F1482" t="str">
            <v>04</v>
          </cell>
          <cell r="G1482">
            <v>171</v>
          </cell>
          <cell r="H1482">
            <v>0</v>
          </cell>
          <cell r="I1482">
            <v>0</v>
          </cell>
          <cell r="J1482">
            <v>37</v>
          </cell>
          <cell r="K1482">
            <v>0</v>
          </cell>
          <cell r="L1482">
            <v>1</v>
          </cell>
          <cell r="M1482">
            <v>0.21640000000000001</v>
          </cell>
          <cell r="N1482">
            <v>0</v>
          </cell>
          <cell r="O1482">
            <v>0.50900000000000001</v>
          </cell>
          <cell r="P1482">
            <v>0.29260000000000003</v>
          </cell>
          <cell r="Q1482">
            <v>0.21637426900584794</v>
          </cell>
        </row>
        <row r="1483">
          <cell r="B1483" t="str">
            <v>4701_08_ELA</v>
          </cell>
          <cell r="C1483" t="str">
            <v>SC Public Charter</v>
          </cell>
          <cell r="D1483" t="str">
            <v>ELA</v>
          </cell>
          <cell r="E1483" t="str">
            <v>4701</v>
          </cell>
          <cell r="F1483" t="str">
            <v>08</v>
          </cell>
          <cell r="G1483">
            <v>152</v>
          </cell>
          <cell r="H1483">
            <v>0</v>
          </cell>
          <cell r="I1483">
            <v>4</v>
          </cell>
          <cell r="J1483">
            <v>21</v>
          </cell>
          <cell r="K1483">
            <v>0</v>
          </cell>
          <cell r="L1483">
            <v>0.97440000000000004</v>
          </cell>
          <cell r="M1483">
            <v>0.13819999999999999</v>
          </cell>
          <cell r="N1483">
            <v>0</v>
          </cell>
          <cell r="O1483">
            <v>0.57269999999999999</v>
          </cell>
          <cell r="P1483">
            <v>0.4345</v>
          </cell>
          <cell r="Q1483">
            <v>0.13815789473684212</v>
          </cell>
        </row>
        <row r="1484">
          <cell r="B1484" t="str">
            <v>4701_HS_ELA</v>
          </cell>
          <cell r="C1484" t="str">
            <v>SC Public Charter</v>
          </cell>
          <cell r="D1484" t="str">
            <v>ELA</v>
          </cell>
          <cell r="E1484" t="str">
            <v>4701</v>
          </cell>
          <cell r="F1484" t="str">
            <v>HS</v>
          </cell>
          <cell r="G1484">
            <v>148</v>
          </cell>
          <cell r="H1484">
            <v>0</v>
          </cell>
          <cell r="I1484">
            <v>19</v>
          </cell>
          <cell r="J1484">
            <v>95</v>
          </cell>
          <cell r="K1484">
            <v>0</v>
          </cell>
          <cell r="L1484">
            <v>0.88619999999999999</v>
          </cell>
          <cell r="M1484">
            <v>0.64190000000000003</v>
          </cell>
          <cell r="N1484">
            <v>0</v>
          </cell>
          <cell r="O1484">
            <v>0.90100000000000002</v>
          </cell>
          <cell r="P1484">
            <v>0.2591</v>
          </cell>
          <cell r="Q1484">
            <v>0.64189189189189189</v>
          </cell>
        </row>
        <row r="1485">
          <cell r="B1485" t="str">
            <v>4701_04_Math</v>
          </cell>
          <cell r="C1485" t="str">
            <v>SC Public Charter</v>
          </cell>
          <cell r="D1485" t="str">
            <v>Math</v>
          </cell>
          <cell r="E1485" t="str">
            <v>4701</v>
          </cell>
          <cell r="F1485" t="str">
            <v>04</v>
          </cell>
          <cell r="G1485">
            <v>171</v>
          </cell>
          <cell r="H1485">
            <v>0</v>
          </cell>
          <cell r="I1485">
            <v>0</v>
          </cell>
          <cell r="J1485">
            <v>27</v>
          </cell>
          <cell r="K1485">
            <v>0</v>
          </cell>
          <cell r="L1485">
            <v>1</v>
          </cell>
          <cell r="M1485">
            <v>0.15790000000000001</v>
          </cell>
          <cell r="N1485">
            <v>0</v>
          </cell>
          <cell r="O1485">
            <v>0.40210000000000001</v>
          </cell>
          <cell r="P1485">
            <v>0.2442</v>
          </cell>
          <cell r="Q1485">
            <v>0.15789473684210525</v>
          </cell>
        </row>
        <row r="1486">
          <cell r="B1486" t="str">
            <v>4701_08_Math</v>
          </cell>
          <cell r="C1486" t="str">
            <v>SC Public Charter</v>
          </cell>
          <cell r="D1486" t="str">
            <v>Math</v>
          </cell>
          <cell r="E1486" t="str">
            <v>4701</v>
          </cell>
          <cell r="F1486" t="str">
            <v>08</v>
          </cell>
          <cell r="G1486">
            <v>154</v>
          </cell>
          <cell r="H1486">
            <v>0</v>
          </cell>
          <cell r="I1486">
            <v>2</v>
          </cell>
          <cell r="J1486">
            <v>8</v>
          </cell>
          <cell r="K1486">
            <v>0</v>
          </cell>
          <cell r="L1486">
            <v>0.98719999999999997</v>
          </cell>
          <cell r="M1486">
            <v>5.1900000000000002E-2</v>
          </cell>
          <cell r="N1486">
            <v>0</v>
          </cell>
          <cell r="O1486">
            <v>0.32929999999999998</v>
          </cell>
          <cell r="P1486">
            <v>0.27729999999999999</v>
          </cell>
          <cell r="Q1486">
            <v>5.1948051948051951E-2</v>
          </cell>
        </row>
        <row r="1487">
          <cell r="B1487" t="str">
            <v>4701_HS_Math</v>
          </cell>
          <cell r="C1487" t="str">
            <v>SC Public Charter</v>
          </cell>
          <cell r="D1487" t="str">
            <v>Math</v>
          </cell>
          <cell r="E1487" t="str">
            <v>4701</v>
          </cell>
          <cell r="F1487" t="str">
            <v>HS</v>
          </cell>
          <cell r="G1487">
            <v>145</v>
          </cell>
          <cell r="H1487">
            <v>1</v>
          </cell>
          <cell r="I1487">
            <v>14</v>
          </cell>
          <cell r="J1487">
            <v>53</v>
          </cell>
          <cell r="K1487">
            <v>1</v>
          </cell>
          <cell r="L1487">
            <v>0.91249999999999998</v>
          </cell>
          <cell r="M1487">
            <v>0.36549999999999999</v>
          </cell>
          <cell r="N1487">
            <v>1</v>
          </cell>
          <cell r="O1487">
            <v>0.5796</v>
          </cell>
          <cell r="P1487">
            <v>0.21410000000000001</v>
          </cell>
          <cell r="Q1487">
            <v>0.36986301369863012</v>
          </cell>
        </row>
        <row r="1488">
          <cell r="B1488" t="str">
            <v>5207_04_ELA</v>
          </cell>
          <cell r="C1488" t="str">
            <v>SC School of Deaf &amp; Blind</v>
          </cell>
          <cell r="D1488" t="str">
            <v>ELA</v>
          </cell>
          <cell r="E1488" t="str">
            <v>5207</v>
          </cell>
          <cell r="F1488" t="str">
            <v>04</v>
          </cell>
          <cell r="G1488">
            <v>4</v>
          </cell>
          <cell r="H1488">
            <v>2</v>
          </cell>
          <cell r="I1488">
            <v>0</v>
          </cell>
          <cell r="J1488">
            <v>0</v>
          </cell>
          <cell r="K1488">
            <v>1</v>
          </cell>
          <cell r="L1488">
            <v>1</v>
          </cell>
          <cell r="M1488">
            <v>0</v>
          </cell>
          <cell r="N1488">
            <v>0.5</v>
          </cell>
          <cell r="O1488">
            <v>0</v>
          </cell>
          <cell r="P1488">
            <v>0</v>
          </cell>
          <cell r="Q1488">
            <v>0.16666666666666666</v>
          </cell>
        </row>
        <row r="1489">
          <cell r="B1489" t="str">
            <v>5207_08_ELA</v>
          </cell>
          <cell r="C1489" t="str">
            <v>SC School of Deaf &amp; Blind</v>
          </cell>
          <cell r="D1489" t="str">
            <v>ELA</v>
          </cell>
          <cell r="E1489" t="str">
            <v>5207</v>
          </cell>
          <cell r="F1489" t="str">
            <v>08</v>
          </cell>
          <cell r="G1489">
            <v>12</v>
          </cell>
          <cell r="H1489">
            <v>2</v>
          </cell>
          <cell r="I1489">
            <v>0</v>
          </cell>
          <cell r="J1489">
            <v>4</v>
          </cell>
          <cell r="K1489">
            <v>1</v>
          </cell>
          <cell r="L1489">
            <v>1</v>
          </cell>
          <cell r="M1489">
            <v>0.33329999999999999</v>
          </cell>
          <cell r="N1489">
            <v>0.5</v>
          </cell>
          <cell r="O1489">
            <v>0.33329999999999999</v>
          </cell>
          <cell r="P1489">
            <v>0</v>
          </cell>
          <cell r="Q1489">
            <v>0.35714285714285715</v>
          </cell>
        </row>
        <row r="1490">
          <cell r="B1490" t="str">
            <v>5207_HS_ELA</v>
          </cell>
          <cell r="C1490" t="str">
            <v>SC School of Deaf &amp; Blind</v>
          </cell>
          <cell r="D1490" t="str">
            <v>ELA</v>
          </cell>
          <cell r="E1490" t="str">
            <v>5207</v>
          </cell>
          <cell r="F1490" t="str">
            <v>HS</v>
          </cell>
          <cell r="G1490">
            <v>15</v>
          </cell>
          <cell r="H1490">
            <v>3</v>
          </cell>
          <cell r="I1490">
            <v>0</v>
          </cell>
          <cell r="J1490">
            <v>3</v>
          </cell>
          <cell r="K1490">
            <v>1</v>
          </cell>
          <cell r="L1490">
            <v>1</v>
          </cell>
          <cell r="M1490">
            <v>0.2</v>
          </cell>
          <cell r="N1490">
            <v>0.33329999999999999</v>
          </cell>
          <cell r="O1490">
            <v>0.2</v>
          </cell>
          <cell r="P1490">
            <v>0</v>
          </cell>
          <cell r="Q1490">
            <v>0.22222222222222221</v>
          </cell>
        </row>
        <row r="1491">
          <cell r="B1491" t="str">
            <v>5207_04_Math</v>
          </cell>
          <cell r="C1491" t="str">
            <v>SC School of Deaf &amp; Blind</v>
          </cell>
          <cell r="D1491" t="str">
            <v>Math</v>
          </cell>
          <cell r="E1491" t="str">
            <v>5207</v>
          </cell>
          <cell r="F1491" t="str">
            <v>04</v>
          </cell>
          <cell r="G1491">
            <v>4</v>
          </cell>
          <cell r="H1491">
            <v>2</v>
          </cell>
          <cell r="I1491">
            <v>0</v>
          </cell>
          <cell r="J1491">
            <v>0</v>
          </cell>
          <cell r="K1491">
            <v>1</v>
          </cell>
          <cell r="L1491">
            <v>1</v>
          </cell>
          <cell r="M1491">
            <v>0</v>
          </cell>
          <cell r="N1491">
            <v>0.5</v>
          </cell>
          <cell r="O1491">
            <v>0</v>
          </cell>
          <cell r="P1491">
            <v>0</v>
          </cell>
          <cell r="Q1491">
            <v>0.16666666666666666</v>
          </cell>
        </row>
        <row r="1492">
          <cell r="B1492" t="str">
            <v>5207_08_Math</v>
          </cell>
          <cell r="C1492" t="str">
            <v>SC School of Deaf &amp; Blind</v>
          </cell>
          <cell r="D1492" t="str">
            <v>Math</v>
          </cell>
          <cell r="E1492" t="str">
            <v>5207</v>
          </cell>
          <cell r="F1492" t="str">
            <v>08</v>
          </cell>
          <cell r="G1492">
            <v>12</v>
          </cell>
          <cell r="H1492">
            <v>2</v>
          </cell>
          <cell r="I1492">
            <v>0</v>
          </cell>
          <cell r="J1492">
            <v>0</v>
          </cell>
          <cell r="K1492">
            <v>1</v>
          </cell>
          <cell r="L1492">
            <v>1</v>
          </cell>
          <cell r="M1492">
            <v>0</v>
          </cell>
          <cell r="N1492">
            <v>0.5</v>
          </cell>
          <cell r="O1492">
            <v>0</v>
          </cell>
          <cell r="P1492">
            <v>0</v>
          </cell>
          <cell r="Q1492">
            <v>7.1428571428571425E-2</v>
          </cell>
        </row>
        <row r="1493">
          <cell r="B1493" t="str">
            <v>5207_HS_Math</v>
          </cell>
          <cell r="C1493" t="str">
            <v>SC School of Deaf &amp; Blind</v>
          </cell>
          <cell r="D1493" t="str">
            <v>Math</v>
          </cell>
          <cell r="E1493" t="str">
            <v>5207</v>
          </cell>
          <cell r="F1493" t="str">
            <v>HS</v>
          </cell>
          <cell r="G1493">
            <v>13</v>
          </cell>
          <cell r="H1493">
            <v>3</v>
          </cell>
          <cell r="I1493">
            <v>0</v>
          </cell>
          <cell r="J1493">
            <v>0</v>
          </cell>
          <cell r="K1493">
            <v>1</v>
          </cell>
          <cell r="L1493">
            <v>1</v>
          </cell>
          <cell r="M1493">
            <v>0</v>
          </cell>
          <cell r="N1493">
            <v>0.33329999999999999</v>
          </cell>
          <cell r="O1493">
            <v>0</v>
          </cell>
          <cell r="P1493">
            <v>0</v>
          </cell>
          <cell r="Q1493">
            <v>6.25E-2</v>
          </cell>
        </row>
        <row r="1494">
          <cell r="B1494" t="str">
            <v>4201_04_ELA</v>
          </cell>
          <cell r="C1494" t="str">
            <v>Spartanburg 1</v>
          </cell>
          <cell r="D1494" t="str">
            <v>ELA</v>
          </cell>
          <cell r="E1494" t="str">
            <v>4201</v>
          </cell>
          <cell r="F1494" t="str">
            <v>04</v>
          </cell>
          <cell r="G1494">
            <v>52</v>
          </cell>
          <cell r="H1494">
            <v>1</v>
          </cell>
          <cell r="I1494">
            <v>0</v>
          </cell>
          <cell r="J1494">
            <v>12</v>
          </cell>
          <cell r="K1494">
            <v>0</v>
          </cell>
          <cell r="L1494">
            <v>1</v>
          </cell>
          <cell r="M1494">
            <v>0.23080000000000001</v>
          </cell>
          <cell r="N1494">
            <v>0</v>
          </cell>
          <cell r="O1494">
            <v>0.52969999999999995</v>
          </cell>
          <cell r="P1494">
            <v>0.29899999999999999</v>
          </cell>
          <cell r="Q1494">
            <v>0.22641509433962265</v>
          </cell>
        </row>
        <row r="1495">
          <cell r="B1495" t="str">
            <v>4201_08_ELA</v>
          </cell>
          <cell r="C1495" t="str">
            <v>Spartanburg 1</v>
          </cell>
          <cell r="D1495" t="str">
            <v>ELA</v>
          </cell>
          <cell r="E1495" t="str">
            <v>4201</v>
          </cell>
          <cell r="F1495" t="str">
            <v>08</v>
          </cell>
          <cell r="G1495">
            <v>31</v>
          </cell>
          <cell r="H1495">
            <v>6</v>
          </cell>
          <cell r="I1495">
            <v>4</v>
          </cell>
          <cell r="J1495">
            <v>3</v>
          </cell>
          <cell r="K1495">
            <v>2</v>
          </cell>
          <cell r="L1495">
            <v>0.90239999999999998</v>
          </cell>
          <cell r="M1495">
            <v>9.6799999999999997E-2</v>
          </cell>
          <cell r="N1495">
            <v>0.33329999999999999</v>
          </cell>
          <cell r="O1495">
            <v>0.48909999999999998</v>
          </cell>
          <cell r="P1495">
            <v>0.39229999999999998</v>
          </cell>
          <cell r="Q1495">
            <v>0.13513513513513514</v>
          </cell>
        </row>
        <row r="1496">
          <cell r="B1496" t="str">
            <v>4201_HS_ELA</v>
          </cell>
          <cell r="C1496" t="str">
            <v>Spartanburg 1</v>
          </cell>
          <cell r="D1496" t="str">
            <v>ELA</v>
          </cell>
          <cell r="E1496" t="str">
            <v>4201</v>
          </cell>
          <cell r="F1496" t="str">
            <v>HS</v>
          </cell>
          <cell r="G1496">
            <v>48</v>
          </cell>
          <cell r="H1496">
            <v>1</v>
          </cell>
          <cell r="I1496">
            <v>0</v>
          </cell>
          <cell r="J1496">
            <v>31</v>
          </cell>
          <cell r="K1496">
            <v>0</v>
          </cell>
          <cell r="L1496">
            <v>1</v>
          </cell>
          <cell r="M1496">
            <v>0.64580000000000004</v>
          </cell>
          <cell r="N1496">
            <v>0</v>
          </cell>
          <cell r="O1496">
            <v>0.8861</v>
          </cell>
          <cell r="P1496">
            <v>0.24030000000000001</v>
          </cell>
          <cell r="Q1496">
            <v>0.63265306122448983</v>
          </cell>
        </row>
        <row r="1497">
          <cell r="B1497" t="str">
            <v>4201_04_Math</v>
          </cell>
          <cell r="C1497" t="str">
            <v>Spartanburg 1</v>
          </cell>
          <cell r="D1497" t="str">
            <v>Math</v>
          </cell>
          <cell r="E1497" t="str">
            <v>4201</v>
          </cell>
          <cell r="F1497" t="str">
            <v>04</v>
          </cell>
          <cell r="G1497">
            <v>52</v>
          </cell>
          <cell r="H1497">
            <v>1</v>
          </cell>
          <cell r="I1497">
            <v>0</v>
          </cell>
          <cell r="J1497">
            <v>12</v>
          </cell>
          <cell r="K1497">
            <v>0</v>
          </cell>
          <cell r="L1497">
            <v>1</v>
          </cell>
          <cell r="M1497">
            <v>0.23080000000000001</v>
          </cell>
          <cell r="N1497">
            <v>0</v>
          </cell>
          <cell r="O1497">
            <v>0.4703</v>
          </cell>
          <cell r="P1497">
            <v>0.23949999999999999</v>
          </cell>
          <cell r="Q1497">
            <v>0.22641509433962265</v>
          </cell>
        </row>
        <row r="1498">
          <cell r="B1498" t="str">
            <v>4201_08_Math</v>
          </cell>
          <cell r="C1498" t="str">
            <v>Spartanburg 1</v>
          </cell>
          <cell r="D1498" t="str">
            <v>Math</v>
          </cell>
          <cell r="E1498" t="str">
            <v>4201</v>
          </cell>
          <cell r="F1498" t="str">
            <v>08</v>
          </cell>
          <cell r="G1498">
            <v>33</v>
          </cell>
          <cell r="H1498">
            <v>6</v>
          </cell>
          <cell r="I1498">
            <v>2</v>
          </cell>
          <cell r="J1498">
            <v>4</v>
          </cell>
          <cell r="K1498">
            <v>2</v>
          </cell>
          <cell r="L1498">
            <v>0.95120000000000005</v>
          </cell>
          <cell r="M1498">
            <v>0.1212</v>
          </cell>
          <cell r="N1498">
            <v>0.33329999999999999</v>
          </cell>
          <cell r="O1498">
            <v>0.38550000000000001</v>
          </cell>
          <cell r="P1498">
            <v>0.26429999999999998</v>
          </cell>
          <cell r="Q1498">
            <v>0.15384615384615385</v>
          </cell>
        </row>
        <row r="1499">
          <cell r="B1499" t="str">
            <v>4201_HS_Math</v>
          </cell>
          <cell r="C1499" t="str">
            <v>Spartanburg 1</v>
          </cell>
          <cell r="D1499" t="str">
            <v>Math</v>
          </cell>
          <cell r="E1499" t="str">
            <v>4201</v>
          </cell>
          <cell r="F1499" t="str">
            <v>HS</v>
          </cell>
          <cell r="G1499">
            <v>45</v>
          </cell>
          <cell r="H1499">
            <v>2</v>
          </cell>
          <cell r="I1499">
            <v>0</v>
          </cell>
          <cell r="J1499">
            <v>20</v>
          </cell>
          <cell r="K1499">
            <v>1</v>
          </cell>
          <cell r="L1499">
            <v>1</v>
          </cell>
          <cell r="M1499">
            <v>0.44440000000000002</v>
          </cell>
          <cell r="N1499">
            <v>0.5</v>
          </cell>
          <cell r="O1499">
            <v>0.56489999999999996</v>
          </cell>
          <cell r="P1499">
            <v>0.12039999999999999</v>
          </cell>
          <cell r="Q1499">
            <v>0.44680851063829785</v>
          </cell>
        </row>
        <row r="1500">
          <cell r="B1500" t="str">
            <v>4202_04_ELA</v>
          </cell>
          <cell r="C1500" t="str">
            <v>Spartanburg 2</v>
          </cell>
          <cell r="D1500" t="str">
            <v>ELA</v>
          </cell>
          <cell r="E1500" t="str">
            <v>4202</v>
          </cell>
          <cell r="F1500" t="str">
            <v>04</v>
          </cell>
          <cell r="G1500">
            <v>140</v>
          </cell>
          <cell r="H1500">
            <v>8</v>
          </cell>
          <cell r="I1500">
            <v>3</v>
          </cell>
          <cell r="J1500">
            <v>24</v>
          </cell>
          <cell r="K1500">
            <v>2</v>
          </cell>
          <cell r="L1500">
            <v>0.98009999999999997</v>
          </cell>
          <cell r="M1500">
            <v>0.1714</v>
          </cell>
          <cell r="N1500">
            <v>0.25</v>
          </cell>
          <cell r="O1500">
            <v>0.61780000000000002</v>
          </cell>
          <cell r="P1500">
            <v>0.44640000000000002</v>
          </cell>
          <cell r="Q1500">
            <v>0.17567567567567569</v>
          </cell>
        </row>
        <row r="1501">
          <cell r="B1501" t="str">
            <v>4202_08_ELA</v>
          </cell>
          <cell r="C1501" t="str">
            <v>Spartanburg 2</v>
          </cell>
          <cell r="D1501" t="str">
            <v>ELA</v>
          </cell>
          <cell r="E1501" t="str">
            <v>4202</v>
          </cell>
          <cell r="F1501" t="str">
            <v>08</v>
          </cell>
          <cell r="G1501">
            <v>108</v>
          </cell>
          <cell r="H1501">
            <v>7</v>
          </cell>
          <cell r="I1501">
            <v>6</v>
          </cell>
          <cell r="J1501">
            <v>8</v>
          </cell>
          <cell r="K1501">
            <v>2</v>
          </cell>
          <cell r="L1501">
            <v>0.95040000000000002</v>
          </cell>
          <cell r="M1501">
            <v>7.4099999999999999E-2</v>
          </cell>
          <cell r="N1501">
            <v>0.28570000000000001</v>
          </cell>
          <cell r="O1501">
            <v>0.54890000000000005</v>
          </cell>
          <cell r="P1501">
            <v>0.47489999999999999</v>
          </cell>
          <cell r="Q1501">
            <v>8.6956521739130432E-2</v>
          </cell>
        </row>
        <row r="1502">
          <cell r="B1502" t="str">
            <v>4202_HS_ELA</v>
          </cell>
          <cell r="C1502" t="str">
            <v>Spartanburg 2</v>
          </cell>
          <cell r="D1502" t="str">
            <v>ELA</v>
          </cell>
          <cell r="E1502" t="str">
            <v>4202</v>
          </cell>
          <cell r="F1502" t="str">
            <v>HS</v>
          </cell>
          <cell r="G1502">
            <v>89</v>
          </cell>
          <cell r="H1502">
            <v>9</v>
          </cell>
          <cell r="I1502">
            <v>3</v>
          </cell>
          <cell r="J1502">
            <v>47</v>
          </cell>
          <cell r="K1502">
            <v>0</v>
          </cell>
          <cell r="L1502">
            <v>0.97030000000000005</v>
          </cell>
          <cell r="M1502">
            <v>0.52810000000000001</v>
          </cell>
          <cell r="N1502">
            <v>0</v>
          </cell>
          <cell r="O1502">
            <v>0.88039999999999996</v>
          </cell>
          <cell r="P1502">
            <v>0.35239999999999999</v>
          </cell>
          <cell r="Q1502">
            <v>0.47959183673469385</v>
          </cell>
        </row>
        <row r="1503">
          <cell r="B1503" t="str">
            <v>4202_04_Math</v>
          </cell>
          <cell r="C1503" t="str">
            <v>Spartanburg 2</v>
          </cell>
          <cell r="D1503" t="str">
            <v>Math</v>
          </cell>
          <cell r="E1503" t="str">
            <v>4202</v>
          </cell>
          <cell r="F1503" t="str">
            <v>04</v>
          </cell>
          <cell r="G1503">
            <v>139</v>
          </cell>
          <cell r="H1503">
            <v>8</v>
          </cell>
          <cell r="I1503">
            <v>4</v>
          </cell>
          <cell r="J1503">
            <v>21</v>
          </cell>
          <cell r="K1503">
            <v>1</v>
          </cell>
          <cell r="L1503">
            <v>0.97350000000000003</v>
          </cell>
          <cell r="M1503">
            <v>0.15110000000000001</v>
          </cell>
          <cell r="N1503">
            <v>0.125</v>
          </cell>
          <cell r="O1503">
            <v>0.55230000000000001</v>
          </cell>
          <cell r="P1503">
            <v>0.40129999999999999</v>
          </cell>
          <cell r="Q1503">
            <v>0.14965986394557823</v>
          </cell>
        </row>
        <row r="1504">
          <cell r="B1504" t="str">
            <v>4202_08_Math</v>
          </cell>
          <cell r="C1504" t="str">
            <v>Spartanburg 2</v>
          </cell>
          <cell r="D1504" t="str">
            <v>Math</v>
          </cell>
          <cell r="E1504" t="str">
            <v>4202</v>
          </cell>
          <cell r="F1504" t="str">
            <v>08</v>
          </cell>
          <cell r="G1504">
            <v>108</v>
          </cell>
          <cell r="H1504">
            <v>7</v>
          </cell>
          <cell r="I1504">
            <v>6</v>
          </cell>
          <cell r="J1504">
            <v>5</v>
          </cell>
          <cell r="K1504">
            <v>2</v>
          </cell>
          <cell r="L1504">
            <v>0.95040000000000002</v>
          </cell>
          <cell r="M1504">
            <v>4.6300000000000001E-2</v>
          </cell>
          <cell r="N1504">
            <v>0.28570000000000001</v>
          </cell>
          <cell r="O1504">
            <v>0.43330000000000002</v>
          </cell>
          <cell r="P1504">
            <v>0.38700000000000001</v>
          </cell>
          <cell r="Q1504">
            <v>6.0869565217391307E-2</v>
          </cell>
        </row>
        <row r="1505">
          <cell r="B1505" t="str">
            <v>4202_HS_Math</v>
          </cell>
          <cell r="C1505" t="str">
            <v>Spartanburg 2</v>
          </cell>
          <cell r="D1505" t="str">
            <v>Math</v>
          </cell>
          <cell r="E1505" t="str">
            <v>4202</v>
          </cell>
          <cell r="F1505" t="str">
            <v>HS</v>
          </cell>
          <cell r="G1505">
            <v>102</v>
          </cell>
          <cell r="H1505">
            <v>4</v>
          </cell>
          <cell r="I1505">
            <v>3</v>
          </cell>
          <cell r="J1505">
            <v>36</v>
          </cell>
          <cell r="K1505">
            <v>2</v>
          </cell>
          <cell r="L1505">
            <v>0.97250000000000003</v>
          </cell>
          <cell r="M1505">
            <v>0.35289999999999999</v>
          </cell>
          <cell r="N1505">
            <v>0.5</v>
          </cell>
          <cell r="O1505">
            <v>0.65800000000000003</v>
          </cell>
          <cell r="P1505">
            <v>0.30499999999999999</v>
          </cell>
          <cell r="Q1505">
            <v>0.35849056603773582</v>
          </cell>
        </row>
        <row r="1506">
          <cell r="B1506" t="str">
            <v>4203_04_ELA</v>
          </cell>
          <cell r="C1506" t="str">
            <v>Spartanburg 3</v>
          </cell>
          <cell r="D1506" t="str">
            <v>ELA</v>
          </cell>
          <cell r="E1506" t="str">
            <v>4203</v>
          </cell>
          <cell r="F1506" t="str">
            <v>04</v>
          </cell>
          <cell r="G1506">
            <v>27</v>
          </cell>
          <cell r="H1506">
            <v>0</v>
          </cell>
          <cell r="I1506">
            <v>0</v>
          </cell>
          <cell r="J1506">
            <v>6</v>
          </cell>
          <cell r="K1506">
            <v>0</v>
          </cell>
          <cell r="L1506">
            <v>1</v>
          </cell>
          <cell r="M1506">
            <v>0.22220000000000001</v>
          </cell>
          <cell r="N1506">
            <v>0</v>
          </cell>
          <cell r="O1506">
            <v>0.47310000000000002</v>
          </cell>
          <cell r="P1506">
            <v>0.25080000000000002</v>
          </cell>
          <cell r="Q1506">
            <v>0.22222222222222221</v>
          </cell>
        </row>
        <row r="1507">
          <cell r="B1507" t="str">
            <v>4203_08_ELA</v>
          </cell>
          <cell r="C1507" t="str">
            <v>Spartanburg 3</v>
          </cell>
          <cell r="D1507" t="str">
            <v>ELA</v>
          </cell>
          <cell r="E1507" t="str">
            <v>4203</v>
          </cell>
          <cell r="F1507" t="str">
            <v>08</v>
          </cell>
          <cell r="G1507">
            <v>33</v>
          </cell>
          <cell r="H1507">
            <v>0</v>
          </cell>
          <cell r="I1507">
            <v>0</v>
          </cell>
          <cell r="J1507">
            <v>3</v>
          </cell>
          <cell r="K1507">
            <v>0</v>
          </cell>
          <cell r="L1507">
            <v>1</v>
          </cell>
          <cell r="M1507">
            <v>9.0899999999999995E-2</v>
          </cell>
          <cell r="N1507">
            <v>0</v>
          </cell>
          <cell r="O1507">
            <v>0.5</v>
          </cell>
          <cell r="P1507">
            <v>0.40910000000000002</v>
          </cell>
          <cell r="Q1507">
            <v>9.0909090909090912E-2</v>
          </cell>
        </row>
        <row r="1508">
          <cell r="B1508" t="str">
            <v>4203_HS_ELA</v>
          </cell>
          <cell r="C1508" t="str">
            <v>Spartanburg 3</v>
          </cell>
          <cell r="D1508" t="str">
            <v>ELA</v>
          </cell>
          <cell r="E1508" t="str">
            <v>4203</v>
          </cell>
          <cell r="F1508" t="str">
            <v>HS</v>
          </cell>
          <cell r="G1508">
            <v>20</v>
          </cell>
          <cell r="H1508">
            <v>1</v>
          </cell>
          <cell r="I1508">
            <v>0</v>
          </cell>
          <cell r="J1508">
            <v>12</v>
          </cell>
          <cell r="K1508">
            <v>1</v>
          </cell>
          <cell r="L1508">
            <v>1</v>
          </cell>
          <cell r="M1508">
            <v>0.6</v>
          </cell>
          <cell r="N1508">
            <v>1</v>
          </cell>
          <cell r="O1508">
            <v>0.87429999999999997</v>
          </cell>
          <cell r="P1508">
            <v>0.27429999999999999</v>
          </cell>
          <cell r="Q1508">
            <v>0.61904761904761907</v>
          </cell>
        </row>
        <row r="1509">
          <cell r="B1509" t="str">
            <v>4203_04_Math</v>
          </cell>
          <cell r="C1509" t="str">
            <v>Spartanburg 3</v>
          </cell>
          <cell r="D1509" t="str">
            <v>Math</v>
          </cell>
          <cell r="E1509" t="str">
            <v>4203</v>
          </cell>
          <cell r="F1509" t="str">
            <v>04</v>
          </cell>
          <cell r="G1509">
            <v>27</v>
          </cell>
          <cell r="H1509">
            <v>0</v>
          </cell>
          <cell r="I1509">
            <v>0</v>
          </cell>
          <cell r="J1509">
            <v>5</v>
          </cell>
          <cell r="K1509">
            <v>0</v>
          </cell>
          <cell r="L1509">
            <v>1</v>
          </cell>
          <cell r="M1509">
            <v>0.1852</v>
          </cell>
          <cell r="N1509">
            <v>0</v>
          </cell>
          <cell r="O1509">
            <v>0.54490000000000005</v>
          </cell>
          <cell r="P1509">
            <v>0.35970000000000002</v>
          </cell>
          <cell r="Q1509">
            <v>0.18518518518518517</v>
          </cell>
        </row>
        <row r="1510">
          <cell r="B1510" t="str">
            <v>4203_08_Math</v>
          </cell>
          <cell r="C1510" t="str">
            <v>Spartanburg 3</v>
          </cell>
          <cell r="D1510" t="str">
            <v>Math</v>
          </cell>
          <cell r="E1510" t="str">
            <v>4203</v>
          </cell>
          <cell r="F1510" t="str">
            <v>08</v>
          </cell>
          <cell r="G1510">
            <v>33</v>
          </cell>
          <cell r="H1510">
            <v>0</v>
          </cell>
          <cell r="I1510">
            <v>0</v>
          </cell>
          <cell r="J1510">
            <v>2</v>
          </cell>
          <cell r="K1510">
            <v>0</v>
          </cell>
          <cell r="L1510">
            <v>1</v>
          </cell>
          <cell r="M1510">
            <v>6.0600000000000001E-2</v>
          </cell>
          <cell r="N1510">
            <v>0</v>
          </cell>
          <cell r="O1510">
            <v>0.2606</v>
          </cell>
          <cell r="P1510">
            <v>0.2</v>
          </cell>
          <cell r="Q1510">
            <v>6.0606060606060608E-2</v>
          </cell>
        </row>
        <row r="1511">
          <cell r="B1511" t="str">
            <v>4203_HS_Math</v>
          </cell>
          <cell r="C1511" t="str">
            <v>Spartanburg 3</v>
          </cell>
          <cell r="D1511" t="str">
            <v>Math</v>
          </cell>
          <cell r="E1511" t="str">
            <v>4203</v>
          </cell>
          <cell r="F1511" t="str">
            <v>HS</v>
          </cell>
          <cell r="G1511">
            <v>29</v>
          </cell>
          <cell r="H1511">
            <v>1</v>
          </cell>
          <cell r="I1511">
            <v>0</v>
          </cell>
          <cell r="J1511">
            <v>9</v>
          </cell>
          <cell r="K1511">
            <v>0</v>
          </cell>
          <cell r="L1511">
            <v>1</v>
          </cell>
          <cell r="M1511">
            <v>0.31030000000000002</v>
          </cell>
          <cell r="N1511">
            <v>0</v>
          </cell>
          <cell r="O1511">
            <v>0.56410000000000005</v>
          </cell>
          <cell r="P1511">
            <v>0.25380000000000003</v>
          </cell>
          <cell r="Q1511">
            <v>0.3</v>
          </cell>
        </row>
        <row r="1512">
          <cell r="B1512" t="str">
            <v>4204_04_ELA</v>
          </cell>
          <cell r="C1512" t="str">
            <v>Spartanburg 4</v>
          </cell>
          <cell r="D1512" t="str">
            <v>ELA</v>
          </cell>
          <cell r="E1512" t="str">
            <v>4204</v>
          </cell>
          <cell r="F1512" t="str">
            <v>04</v>
          </cell>
          <cell r="G1512">
            <v>54</v>
          </cell>
          <cell r="H1512">
            <v>3</v>
          </cell>
          <cell r="I1512">
            <v>0</v>
          </cell>
          <cell r="J1512">
            <v>12</v>
          </cell>
          <cell r="K1512">
            <v>0</v>
          </cell>
          <cell r="L1512">
            <v>1</v>
          </cell>
          <cell r="M1512">
            <v>0.22220000000000001</v>
          </cell>
          <cell r="N1512">
            <v>0</v>
          </cell>
          <cell r="O1512">
            <v>0.56950000000000001</v>
          </cell>
          <cell r="P1512">
            <v>0.3473</v>
          </cell>
          <cell r="Q1512">
            <v>0.21052631578947367</v>
          </cell>
        </row>
        <row r="1513">
          <cell r="B1513" t="str">
            <v>4204_08_ELA</v>
          </cell>
          <cell r="C1513" t="str">
            <v>Spartanburg 4</v>
          </cell>
          <cell r="D1513" t="str">
            <v>ELA</v>
          </cell>
          <cell r="E1513" t="str">
            <v>4204</v>
          </cell>
          <cell r="F1513" t="str">
            <v>08</v>
          </cell>
          <cell r="G1513">
            <v>30</v>
          </cell>
          <cell r="H1513">
            <v>3</v>
          </cell>
          <cell r="I1513">
            <v>1</v>
          </cell>
          <cell r="J1513">
            <v>1</v>
          </cell>
          <cell r="K1513">
            <v>0</v>
          </cell>
          <cell r="L1513">
            <v>0.97060000000000002</v>
          </cell>
          <cell r="M1513">
            <v>3.3300000000000003E-2</v>
          </cell>
          <cell r="N1513">
            <v>0</v>
          </cell>
          <cell r="O1513">
            <v>0.48330000000000001</v>
          </cell>
          <cell r="P1513">
            <v>0.44990000000000002</v>
          </cell>
          <cell r="Q1513">
            <v>3.0303030303030304E-2</v>
          </cell>
        </row>
        <row r="1514">
          <cell r="B1514" t="str">
            <v>4204_HS_ELA</v>
          </cell>
          <cell r="C1514" t="str">
            <v>Spartanburg 4</v>
          </cell>
          <cell r="D1514" t="str">
            <v>ELA</v>
          </cell>
          <cell r="E1514" t="str">
            <v>4204</v>
          </cell>
          <cell r="F1514" t="str">
            <v>HS</v>
          </cell>
          <cell r="G1514">
            <v>19</v>
          </cell>
          <cell r="H1514">
            <v>1</v>
          </cell>
          <cell r="I1514">
            <v>0</v>
          </cell>
          <cell r="J1514">
            <v>10</v>
          </cell>
          <cell r="K1514">
            <v>0</v>
          </cell>
          <cell r="L1514">
            <v>1</v>
          </cell>
          <cell r="M1514">
            <v>0.52629999999999999</v>
          </cell>
          <cell r="N1514">
            <v>0</v>
          </cell>
          <cell r="O1514">
            <v>0.91579999999999995</v>
          </cell>
          <cell r="P1514">
            <v>0.38950000000000001</v>
          </cell>
          <cell r="Q1514">
            <v>0.5</v>
          </cell>
        </row>
        <row r="1515">
          <cell r="B1515" t="str">
            <v>4204_04_Math</v>
          </cell>
          <cell r="C1515" t="str">
            <v>Spartanburg 4</v>
          </cell>
          <cell r="D1515" t="str">
            <v>Math</v>
          </cell>
          <cell r="E1515" t="str">
            <v>4204</v>
          </cell>
          <cell r="F1515" t="str">
            <v>04</v>
          </cell>
          <cell r="G1515">
            <v>54</v>
          </cell>
          <cell r="H1515">
            <v>3</v>
          </cell>
          <cell r="I1515">
            <v>0</v>
          </cell>
          <cell r="J1515">
            <v>15</v>
          </cell>
          <cell r="K1515">
            <v>1</v>
          </cell>
          <cell r="L1515">
            <v>1</v>
          </cell>
          <cell r="M1515">
            <v>0.27779999999999999</v>
          </cell>
          <cell r="N1515">
            <v>0.33329999999999999</v>
          </cell>
          <cell r="O1515">
            <v>0.60540000000000005</v>
          </cell>
          <cell r="P1515">
            <v>0.3276</v>
          </cell>
          <cell r="Q1515">
            <v>0.2807017543859649</v>
          </cell>
        </row>
        <row r="1516">
          <cell r="B1516" t="str">
            <v>4204_08_Math</v>
          </cell>
          <cell r="C1516" t="str">
            <v>Spartanburg 4</v>
          </cell>
          <cell r="D1516" t="str">
            <v>Math</v>
          </cell>
          <cell r="E1516" t="str">
            <v>4204</v>
          </cell>
          <cell r="F1516" t="str">
            <v>08</v>
          </cell>
          <cell r="G1516">
            <v>30</v>
          </cell>
          <cell r="H1516">
            <v>3</v>
          </cell>
          <cell r="I1516">
            <v>1</v>
          </cell>
          <cell r="J1516">
            <v>1</v>
          </cell>
          <cell r="K1516">
            <v>1</v>
          </cell>
          <cell r="L1516">
            <v>0.97060000000000002</v>
          </cell>
          <cell r="M1516">
            <v>3.3300000000000003E-2</v>
          </cell>
          <cell r="N1516">
            <v>0.33329999999999999</v>
          </cell>
          <cell r="O1516">
            <v>0.3876</v>
          </cell>
          <cell r="P1516">
            <v>0.35420000000000001</v>
          </cell>
          <cell r="Q1516">
            <v>6.0606060606060608E-2</v>
          </cell>
        </row>
        <row r="1517">
          <cell r="B1517" t="str">
            <v>4204_HS_Math</v>
          </cell>
          <cell r="C1517" t="str">
            <v>Spartanburg 4</v>
          </cell>
          <cell r="D1517" t="str">
            <v>Math</v>
          </cell>
          <cell r="E1517" t="str">
            <v>4204</v>
          </cell>
          <cell r="F1517" t="str">
            <v>HS</v>
          </cell>
          <cell r="G1517">
            <v>19</v>
          </cell>
          <cell r="H1517">
            <v>0</v>
          </cell>
          <cell r="I1517">
            <v>0</v>
          </cell>
          <cell r="J1517">
            <v>4</v>
          </cell>
          <cell r="K1517">
            <v>0</v>
          </cell>
          <cell r="L1517">
            <v>1</v>
          </cell>
          <cell r="M1517">
            <v>0.21049999999999999</v>
          </cell>
          <cell r="N1517">
            <v>0</v>
          </cell>
          <cell r="O1517">
            <v>0.73909999999999998</v>
          </cell>
          <cell r="P1517">
            <v>0.52859999999999996</v>
          </cell>
          <cell r="Q1517">
            <v>0.21052631578947367</v>
          </cell>
        </row>
        <row r="1518">
          <cell r="B1518" t="str">
            <v>4205_04_ELA</v>
          </cell>
          <cell r="C1518" t="str">
            <v>Spartanburg 5</v>
          </cell>
          <cell r="D1518" t="str">
            <v>ELA</v>
          </cell>
          <cell r="E1518" t="str">
            <v>4205</v>
          </cell>
          <cell r="F1518" t="str">
            <v>04</v>
          </cell>
          <cell r="G1518">
            <v>133</v>
          </cell>
          <cell r="H1518">
            <v>3</v>
          </cell>
          <cell r="I1518">
            <v>1</v>
          </cell>
          <cell r="J1518">
            <v>29</v>
          </cell>
          <cell r="K1518">
            <v>0</v>
          </cell>
          <cell r="L1518">
            <v>0.99270000000000003</v>
          </cell>
          <cell r="M1518">
            <v>0.218</v>
          </cell>
          <cell r="N1518">
            <v>0</v>
          </cell>
          <cell r="O1518">
            <v>0.58499999999999996</v>
          </cell>
          <cell r="P1518">
            <v>0.3669</v>
          </cell>
          <cell r="Q1518">
            <v>0.21323529411764705</v>
          </cell>
        </row>
        <row r="1519">
          <cell r="B1519" t="str">
            <v>4205_08_ELA</v>
          </cell>
          <cell r="C1519" t="str">
            <v>Spartanburg 5</v>
          </cell>
          <cell r="D1519" t="str">
            <v>ELA</v>
          </cell>
          <cell r="E1519" t="str">
            <v>4205</v>
          </cell>
          <cell r="F1519" t="str">
            <v>08</v>
          </cell>
          <cell r="G1519">
            <v>104</v>
          </cell>
          <cell r="H1519">
            <v>6</v>
          </cell>
          <cell r="I1519">
            <v>2</v>
          </cell>
          <cell r="J1519">
            <v>6</v>
          </cell>
          <cell r="K1519">
            <v>2</v>
          </cell>
          <cell r="L1519">
            <v>0.98209999999999997</v>
          </cell>
          <cell r="M1519">
            <v>5.7700000000000001E-2</v>
          </cell>
          <cell r="N1519">
            <v>0.33329999999999999</v>
          </cell>
          <cell r="O1519">
            <v>0.4798</v>
          </cell>
          <cell r="P1519">
            <v>0.42220000000000002</v>
          </cell>
          <cell r="Q1519">
            <v>7.2727272727272724E-2</v>
          </cell>
        </row>
        <row r="1520">
          <cell r="B1520" t="str">
            <v>4205_HS_ELA</v>
          </cell>
          <cell r="C1520" t="str">
            <v>Spartanburg 5</v>
          </cell>
          <cell r="D1520" t="str">
            <v>ELA</v>
          </cell>
          <cell r="E1520" t="str">
            <v>4205</v>
          </cell>
          <cell r="F1520" t="str">
            <v>HS</v>
          </cell>
          <cell r="G1520">
            <v>86</v>
          </cell>
          <cell r="H1520">
            <v>7</v>
          </cell>
          <cell r="I1520">
            <v>7</v>
          </cell>
          <cell r="J1520">
            <v>46</v>
          </cell>
          <cell r="K1520">
            <v>2</v>
          </cell>
          <cell r="L1520">
            <v>0.93</v>
          </cell>
          <cell r="M1520">
            <v>0.53490000000000004</v>
          </cell>
          <cell r="N1520">
            <v>0.28570000000000001</v>
          </cell>
          <cell r="O1520">
            <v>0.88580000000000003</v>
          </cell>
          <cell r="P1520">
            <v>0.35099999999999998</v>
          </cell>
          <cell r="Q1520">
            <v>0.5161290322580645</v>
          </cell>
        </row>
        <row r="1521">
          <cell r="B1521" t="str">
            <v>4205_04_Math</v>
          </cell>
          <cell r="C1521" t="str">
            <v>Spartanburg 5</v>
          </cell>
          <cell r="D1521" t="str">
            <v>Math</v>
          </cell>
          <cell r="E1521" t="str">
            <v>4205</v>
          </cell>
          <cell r="F1521" t="str">
            <v>04</v>
          </cell>
          <cell r="G1521">
            <v>132</v>
          </cell>
          <cell r="H1521">
            <v>3</v>
          </cell>
          <cell r="I1521">
            <v>1</v>
          </cell>
          <cell r="J1521">
            <v>26</v>
          </cell>
          <cell r="K1521">
            <v>2</v>
          </cell>
          <cell r="L1521">
            <v>0.99260000000000004</v>
          </cell>
          <cell r="M1521">
            <v>0.19700000000000001</v>
          </cell>
          <cell r="N1521">
            <v>0.66669999999999996</v>
          </cell>
          <cell r="O1521">
            <v>0.51329999999999998</v>
          </cell>
          <cell r="P1521">
            <v>0.31630000000000003</v>
          </cell>
          <cell r="Q1521">
            <v>0.2074074074074074</v>
          </cell>
        </row>
        <row r="1522">
          <cell r="B1522" t="str">
            <v>4205_08_Math</v>
          </cell>
          <cell r="C1522" t="str">
            <v>Spartanburg 5</v>
          </cell>
          <cell r="D1522" t="str">
            <v>Math</v>
          </cell>
          <cell r="E1522" t="str">
            <v>4205</v>
          </cell>
          <cell r="F1522" t="str">
            <v>08</v>
          </cell>
          <cell r="G1522">
            <v>104</v>
          </cell>
          <cell r="H1522">
            <v>6</v>
          </cell>
          <cell r="I1522">
            <v>2</v>
          </cell>
          <cell r="J1522">
            <v>4</v>
          </cell>
          <cell r="K1522">
            <v>2</v>
          </cell>
          <cell r="L1522">
            <v>0.98209999999999997</v>
          </cell>
          <cell r="M1522">
            <v>3.85E-2</v>
          </cell>
          <cell r="N1522">
            <v>0.33329999999999999</v>
          </cell>
          <cell r="O1522">
            <v>0.39600000000000002</v>
          </cell>
          <cell r="P1522">
            <v>0.35749999999999998</v>
          </cell>
          <cell r="Q1522">
            <v>5.4545454545454543E-2</v>
          </cell>
        </row>
        <row r="1523">
          <cell r="B1523" t="str">
            <v>4205_HS_Math</v>
          </cell>
          <cell r="C1523" t="str">
            <v>Spartanburg 5</v>
          </cell>
          <cell r="D1523" t="str">
            <v>Math</v>
          </cell>
          <cell r="E1523" t="str">
            <v>4205</v>
          </cell>
          <cell r="F1523" t="str">
            <v>HS</v>
          </cell>
          <cell r="G1523">
            <v>73</v>
          </cell>
          <cell r="H1523">
            <v>6</v>
          </cell>
          <cell r="I1523">
            <v>7</v>
          </cell>
          <cell r="J1523">
            <v>18</v>
          </cell>
          <cell r="K1523">
            <v>3</v>
          </cell>
          <cell r="L1523">
            <v>0.91859999999999997</v>
          </cell>
          <cell r="M1523">
            <v>0.24660000000000001</v>
          </cell>
          <cell r="N1523">
            <v>0.5</v>
          </cell>
          <cell r="O1523">
            <v>0.60899999999999999</v>
          </cell>
          <cell r="P1523">
            <v>0.3624</v>
          </cell>
          <cell r="Q1523">
            <v>0.26582278481012656</v>
          </cell>
        </row>
        <row r="1524">
          <cell r="B1524" t="str">
            <v>4206_04_ELA</v>
          </cell>
          <cell r="C1524" t="str">
            <v>Spartanburg 6</v>
          </cell>
          <cell r="D1524" t="str">
            <v>ELA</v>
          </cell>
          <cell r="E1524" t="str">
            <v>4206</v>
          </cell>
          <cell r="F1524" t="str">
            <v>04</v>
          </cell>
          <cell r="G1524">
            <v>193</v>
          </cell>
          <cell r="H1524">
            <v>6</v>
          </cell>
          <cell r="I1524">
            <v>1</v>
          </cell>
          <cell r="J1524">
            <v>25</v>
          </cell>
          <cell r="K1524">
            <v>3</v>
          </cell>
          <cell r="L1524">
            <v>0.995</v>
          </cell>
          <cell r="M1524">
            <v>0.1295</v>
          </cell>
          <cell r="N1524">
            <v>0.5</v>
          </cell>
          <cell r="O1524">
            <v>0.41420000000000001</v>
          </cell>
          <cell r="P1524">
            <v>0.28470000000000001</v>
          </cell>
          <cell r="Q1524">
            <v>0.1407035175879397</v>
          </cell>
        </row>
        <row r="1525">
          <cell r="B1525" t="str">
            <v>4206_08_ELA</v>
          </cell>
          <cell r="C1525" t="str">
            <v>Spartanburg 6</v>
          </cell>
          <cell r="D1525" t="str">
            <v>ELA</v>
          </cell>
          <cell r="E1525" t="str">
            <v>4206</v>
          </cell>
          <cell r="F1525" t="str">
            <v>08</v>
          </cell>
          <cell r="G1525">
            <v>133</v>
          </cell>
          <cell r="H1525">
            <v>15</v>
          </cell>
          <cell r="I1525">
            <v>11</v>
          </cell>
          <cell r="J1525">
            <v>6</v>
          </cell>
          <cell r="K1525">
            <v>2</v>
          </cell>
          <cell r="L1525">
            <v>0.93079999999999996</v>
          </cell>
          <cell r="M1525">
            <v>4.5100000000000001E-2</v>
          </cell>
          <cell r="N1525">
            <v>0.1333</v>
          </cell>
          <cell r="O1525">
            <v>0.39650000000000002</v>
          </cell>
          <cell r="P1525">
            <v>0.35139999999999999</v>
          </cell>
          <cell r="Q1525">
            <v>5.4054054054054057E-2</v>
          </cell>
        </row>
        <row r="1526">
          <cell r="B1526" t="str">
            <v>4206_HS_ELA</v>
          </cell>
          <cell r="C1526" t="str">
            <v>Spartanburg 6</v>
          </cell>
          <cell r="D1526" t="str">
            <v>ELA</v>
          </cell>
          <cell r="E1526" t="str">
            <v>4206</v>
          </cell>
          <cell r="F1526" t="str">
            <v>HS</v>
          </cell>
          <cell r="G1526">
            <v>111</v>
          </cell>
          <cell r="H1526">
            <v>4</v>
          </cell>
          <cell r="I1526">
            <v>4</v>
          </cell>
          <cell r="J1526">
            <v>55</v>
          </cell>
          <cell r="K1526">
            <v>2</v>
          </cell>
          <cell r="L1526">
            <v>0.96640000000000004</v>
          </cell>
          <cell r="M1526">
            <v>0.4955</v>
          </cell>
          <cell r="N1526">
            <v>0.5</v>
          </cell>
          <cell r="O1526">
            <v>0.79569999999999996</v>
          </cell>
          <cell r="P1526">
            <v>0.30020000000000002</v>
          </cell>
          <cell r="Q1526">
            <v>0.4956521739130435</v>
          </cell>
        </row>
        <row r="1527">
          <cell r="B1527" t="str">
            <v>4206_04_Math</v>
          </cell>
          <cell r="C1527" t="str">
            <v>Spartanburg 6</v>
          </cell>
          <cell r="D1527" t="str">
            <v>Math</v>
          </cell>
          <cell r="E1527" t="str">
            <v>4206</v>
          </cell>
          <cell r="F1527" t="str">
            <v>04</v>
          </cell>
          <cell r="G1527">
            <v>192</v>
          </cell>
          <cell r="H1527">
            <v>5</v>
          </cell>
          <cell r="I1527">
            <v>3</v>
          </cell>
          <cell r="J1527">
            <v>25</v>
          </cell>
          <cell r="K1527">
            <v>1</v>
          </cell>
          <cell r="L1527">
            <v>0.98499999999999999</v>
          </cell>
          <cell r="M1527">
            <v>0.13020000000000001</v>
          </cell>
          <cell r="N1527">
            <v>0.2</v>
          </cell>
          <cell r="O1527">
            <v>0.39439999999999997</v>
          </cell>
          <cell r="P1527">
            <v>0.26419999999999999</v>
          </cell>
          <cell r="Q1527">
            <v>0.13197969543147209</v>
          </cell>
        </row>
        <row r="1528">
          <cell r="B1528" t="str">
            <v>4206_08_Math</v>
          </cell>
          <cell r="C1528" t="str">
            <v>Spartanburg 6</v>
          </cell>
          <cell r="D1528" t="str">
            <v>Math</v>
          </cell>
          <cell r="E1528" t="str">
            <v>4206</v>
          </cell>
          <cell r="F1528" t="str">
            <v>08</v>
          </cell>
          <cell r="G1528">
            <v>133</v>
          </cell>
          <cell r="H1528">
            <v>15</v>
          </cell>
          <cell r="I1528">
            <v>11</v>
          </cell>
          <cell r="J1528">
            <v>3</v>
          </cell>
          <cell r="K1528">
            <v>2</v>
          </cell>
          <cell r="L1528">
            <v>0.93079999999999996</v>
          </cell>
          <cell r="M1528">
            <v>2.2599999999999999E-2</v>
          </cell>
          <cell r="N1528">
            <v>0.1333</v>
          </cell>
          <cell r="O1528">
            <v>0.23830000000000001</v>
          </cell>
          <cell r="P1528">
            <v>0.2157</v>
          </cell>
          <cell r="Q1528">
            <v>3.3783783783783786E-2</v>
          </cell>
        </row>
        <row r="1529">
          <cell r="B1529" t="str">
            <v>4206_HS_Math</v>
          </cell>
          <cell r="C1529" t="str">
            <v>Spartanburg 6</v>
          </cell>
          <cell r="D1529" t="str">
            <v>Math</v>
          </cell>
          <cell r="E1529" t="str">
            <v>4206</v>
          </cell>
          <cell r="F1529" t="str">
            <v>HS</v>
          </cell>
          <cell r="G1529">
            <v>146</v>
          </cell>
          <cell r="H1529">
            <v>6</v>
          </cell>
          <cell r="I1529">
            <v>4</v>
          </cell>
          <cell r="J1529">
            <v>37</v>
          </cell>
          <cell r="K1529">
            <v>1</v>
          </cell>
          <cell r="L1529">
            <v>0.97440000000000004</v>
          </cell>
          <cell r="M1529">
            <v>0.25340000000000001</v>
          </cell>
          <cell r="N1529">
            <v>0.16669999999999999</v>
          </cell>
          <cell r="O1529">
            <v>0.69350000000000001</v>
          </cell>
          <cell r="P1529">
            <v>0.44</v>
          </cell>
          <cell r="Q1529">
            <v>0.25</v>
          </cell>
        </row>
        <row r="1530">
          <cell r="B1530" t="str">
            <v>4207_04_ELA</v>
          </cell>
          <cell r="C1530" t="str">
            <v>Spartanburg 7</v>
          </cell>
          <cell r="D1530" t="str">
            <v>ELA</v>
          </cell>
          <cell r="E1530" t="str">
            <v>4207</v>
          </cell>
          <cell r="F1530" t="str">
            <v>04</v>
          </cell>
          <cell r="G1530">
            <v>94</v>
          </cell>
          <cell r="H1530">
            <v>0</v>
          </cell>
          <cell r="I1530">
            <v>2</v>
          </cell>
          <cell r="J1530">
            <v>12</v>
          </cell>
          <cell r="K1530">
            <v>0</v>
          </cell>
          <cell r="L1530">
            <v>0.97919999999999996</v>
          </cell>
          <cell r="M1530">
            <v>0.12770000000000001</v>
          </cell>
          <cell r="N1530">
            <v>0</v>
          </cell>
          <cell r="O1530">
            <v>0.46400000000000002</v>
          </cell>
          <cell r="P1530">
            <v>0.33639999999999998</v>
          </cell>
          <cell r="Q1530">
            <v>0.1276595744680851</v>
          </cell>
        </row>
        <row r="1531">
          <cell r="B1531" t="str">
            <v>4207_08_ELA</v>
          </cell>
          <cell r="C1531" t="str">
            <v>Spartanburg 7</v>
          </cell>
          <cell r="D1531" t="str">
            <v>ELA</v>
          </cell>
          <cell r="E1531" t="str">
            <v>4207</v>
          </cell>
          <cell r="F1531" t="str">
            <v>08</v>
          </cell>
          <cell r="G1531">
            <v>74</v>
          </cell>
          <cell r="H1531">
            <v>8</v>
          </cell>
          <cell r="I1531">
            <v>4</v>
          </cell>
          <cell r="J1531">
            <v>3</v>
          </cell>
          <cell r="K1531">
            <v>2</v>
          </cell>
          <cell r="L1531">
            <v>0.95350000000000001</v>
          </cell>
          <cell r="M1531">
            <v>4.0500000000000001E-2</v>
          </cell>
          <cell r="N1531">
            <v>0.25</v>
          </cell>
          <cell r="O1531">
            <v>0.3886</v>
          </cell>
          <cell r="P1531">
            <v>0.34799999999999998</v>
          </cell>
          <cell r="Q1531">
            <v>6.097560975609756E-2</v>
          </cell>
        </row>
        <row r="1532">
          <cell r="B1532" t="str">
            <v>4207_HS_ELA</v>
          </cell>
          <cell r="C1532" t="str">
            <v>Spartanburg 7</v>
          </cell>
          <cell r="D1532" t="str">
            <v>ELA</v>
          </cell>
          <cell r="E1532" t="str">
            <v>4207</v>
          </cell>
          <cell r="F1532" t="str">
            <v>HS</v>
          </cell>
          <cell r="G1532">
            <v>41</v>
          </cell>
          <cell r="H1532">
            <v>4</v>
          </cell>
          <cell r="I1532">
            <v>3</v>
          </cell>
          <cell r="J1532">
            <v>19</v>
          </cell>
          <cell r="K1532">
            <v>2</v>
          </cell>
          <cell r="L1532">
            <v>0.9375</v>
          </cell>
          <cell r="M1532">
            <v>0.46339999999999998</v>
          </cell>
          <cell r="N1532">
            <v>0.5</v>
          </cell>
          <cell r="O1532">
            <v>0.8548</v>
          </cell>
          <cell r="P1532">
            <v>0.39140000000000003</v>
          </cell>
          <cell r="Q1532">
            <v>0.46666666666666667</v>
          </cell>
        </row>
        <row r="1533">
          <cell r="B1533" t="str">
            <v>4207_04_Math</v>
          </cell>
          <cell r="C1533" t="str">
            <v>Spartanburg 7</v>
          </cell>
          <cell r="D1533" t="str">
            <v>Math</v>
          </cell>
          <cell r="E1533" t="str">
            <v>4207</v>
          </cell>
          <cell r="F1533" t="str">
            <v>04</v>
          </cell>
          <cell r="G1533">
            <v>95</v>
          </cell>
          <cell r="H1533">
            <v>0</v>
          </cell>
          <cell r="I1533">
            <v>1</v>
          </cell>
          <cell r="J1533">
            <v>14</v>
          </cell>
          <cell r="K1533">
            <v>0</v>
          </cell>
          <cell r="L1533">
            <v>0.98960000000000004</v>
          </cell>
          <cell r="M1533">
            <v>0.1474</v>
          </cell>
          <cell r="N1533">
            <v>0</v>
          </cell>
          <cell r="O1533">
            <v>0.41760000000000003</v>
          </cell>
          <cell r="P1533">
            <v>0.2702</v>
          </cell>
          <cell r="Q1533">
            <v>0.14736842105263157</v>
          </cell>
        </row>
        <row r="1534">
          <cell r="B1534" t="str">
            <v>4207_08_Math</v>
          </cell>
          <cell r="C1534" t="str">
            <v>Spartanburg 7</v>
          </cell>
          <cell r="D1534" t="str">
            <v>Math</v>
          </cell>
          <cell r="E1534" t="str">
            <v>4207</v>
          </cell>
          <cell r="F1534" t="str">
            <v>08</v>
          </cell>
          <cell r="G1534">
            <v>74</v>
          </cell>
          <cell r="H1534">
            <v>8</v>
          </cell>
          <cell r="I1534">
            <v>4</v>
          </cell>
          <cell r="J1534">
            <v>2</v>
          </cell>
          <cell r="K1534">
            <v>4</v>
          </cell>
          <cell r="L1534">
            <v>0.95350000000000001</v>
          </cell>
          <cell r="M1534">
            <v>2.7E-2</v>
          </cell>
          <cell r="N1534">
            <v>0.5</v>
          </cell>
          <cell r="O1534">
            <v>0.25459999999999999</v>
          </cell>
          <cell r="P1534">
            <v>0.2276</v>
          </cell>
          <cell r="Q1534">
            <v>7.3170731707317069E-2</v>
          </cell>
        </row>
        <row r="1535">
          <cell r="B1535" t="str">
            <v>4207_HS_Math</v>
          </cell>
          <cell r="C1535" t="str">
            <v>Spartanburg 7</v>
          </cell>
          <cell r="D1535" t="str">
            <v>Math</v>
          </cell>
          <cell r="E1535" t="str">
            <v>4207</v>
          </cell>
          <cell r="F1535" t="str">
            <v>HS</v>
          </cell>
          <cell r="G1535">
            <v>49</v>
          </cell>
          <cell r="H1535">
            <v>3</v>
          </cell>
          <cell r="I1535">
            <v>2</v>
          </cell>
          <cell r="J1535">
            <v>18</v>
          </cell>
          <cell r="K1535">
            <v>0</v>
          </cell>
          <cell r="L1535">
            <v>0.96299999999999997</v>
          </cell>
          <cell r="M1535">
            <v>0.36730000000000002</v>
          </cell>
          <cell r="N1535">
            <v>0</v>
          </cell>
          <cell r="O1535">
            <v>0.62860000000000005</v>
          </cell>
          <cell r="P1535">
            <v>0.26119999999999999</v>
          </cell>
          <cell r="Q1535">
            <v>0.34615384615384615</v>
          </cell>
        </row>
        <row r="1536">
          <cell r="B1536" t="str">
            <v>4301_04_ELA</v>
          </cell>
          <cell r="C1536" t="str">
            <v>Sumter</v>
          </cell>
          <cell r="D1536" t="str">
            <v>ELA</v>
          </cell>
          <cell r="E1536" t="str">
            <v>4301</v>
          </cell>
          <cell r="F1536" t="str">
            <v>04</v>
          </cell>
          <cell r="G1536">
            <v>163</v>
          </cell>
          <cell r="H1536">
            <v>17</v>
          </cell>
          <cell r="I1536">
            <v>4</v>
          </cell>
          <cell r="J1536">
            <v>17</v>
          </cell>
          <cell r="K1536">
            <v>2</v>
          </cell>
          <cell r="L1536">
            <v>0.97829999999999995</v>
          </cell>
          <cell r="M1536">
            <v>0.1043</v>
          </cell>
          <cell r="N1536">
            <v>0.1176</v>
          </cell>
          <cell r="O1536">
            <v>0.3019</v>
          </cell>
          <cell r="P1536">
            <v>0.1976</v>
          </cell>
          <cell r="Q1536">
            <v>0.10555555555555556</v>
          </cell>
        </row>
        <row r="1537">
          <cell r="B1537" t="str">
            <v>4301_08_ELA</v>
          </cell>
          <cell r="C1537" t="str">
            <v>Sumter</v>
          </cell>
          <cell r="D1537" t="str">
            <v>ELA</v>
          </cell>
          <cell r="E1537" t="str">
            <v>4301</v>
          </cell>
          <cell r="F1537" t="str">
            <v>08</v>
          </cell>
          <cell r="G1537">
            <v>162</v>
          </cell>
          <cell r="H1537">
            <v>14</v>
          </cell>
          <cell r="I1537">
            <v>12</v>
          </cell>
          <cell r="J1537">
            <v>6</v>
          </cell>
          <cell r="K1537">
            <v>8</v>
          </cell>
          <cell r="L1537">
            <v>0.93620000000000003</v>
          </cell>
          <cell r="M1537">
            <v>3.6999999999999998E-2</v>
          </cell>
          <cell r="N1537">
            <v>0.57140000000000002</v>
          </cell>
          <cell r="O1537">
            <v>0.33389999999999997</v>
          </cell>
          <cell r="P1537">
            <v>0.2969</v>
          </cell>
          <cell r="Q1537">
            <v>7.9545454545454544E-2</v>
          </cell>
        </row>
        <row r="1538">
          <cell r="B1538" t="str">
            <v>4301_HS_ELA</v>
          </cell>
          <cell r="C1538" t="str">
            <v>Sumter</v>
          </cell>
          <cell r="D1538" t="str">
            <v>ELA</v>
          </cell>
          <cell r="E1538" t="str">
            <v>4301</v>
          </cell>
          <cell r="F1538" t="str">
            <v>HS</v>
          </cell>
          <cell r="G1538">
            <v>154</v>
          </cell>
          <cell r="H1538">
            <v>16</v>
          </cell>
          <cell r="I1538">
            <v>23</v>
          </cell>
          <cell r="J1538">
            <v>49</v>
          </cell>
          <cell r="K1538">
            <v>8</v>
          </cell>
          <cell r="L1538">
            <v>0.88080000000000003</v>
          </cell>
          <cell r="M1538">
            <v>0.31819999999999998</v>
          </cell>
          <cell r="N1538">
            <v>0.5</v>
          </cell>
          <cell r="O1538">
            <v>0.74260000000000004</v>
          </cell>
          <cell r="P1538">
            <v>0.4244</v>
          </cell>
          <cell r="Q1538">
            <v>0.3352941176470588</v>
          </cell>
        </row>
        <row r="1539">
          <cell r="B1539" t="str">
            <v>4301_04_Math</v>
          </cell>
          <cell r="C1539" t="str">
            <v>Sumter</v>
          </cell>
          <cell r="D1539" t="str">
            <v>Math</v>
          </cell>
          <cell r="E1539" t="str">
            <v>4301</v>
          </cell>
          <cell r="F1539" t="str">
            <v>04</v>
          </cell>
          <cell r="G1539">
            <v>164</v>
          </cell>
          <cell r="H1539">
            <v>15</v>
          </cell>
          <cell r="I1539">
            <v>3</v>
          </cell>
          <cell r="J1539">
            <v>13</v>
          </cell>
          <cell r="K1539">
            <v>1</v>
          </cell>
          <cell r="L1539">
            <v>0.98350000000000004</v>
          </cell>
          <cell r="M1539">
            <v>7.9299999999999995E-2</v>
          </cell>
          <cell r="N1539">
            <v>6.6699999999999995E-2</v>
          </cell>
          <cell r="O1539">
            <v>0.22969999999999999</v>
          </cell>
          <cell r="P1539">
            <v>0.15049999999999999</v>
          </cell>
          <cell r="Q1539">
            <v>7.8212290502793297E-2</v>
          </cell>
        </row>
        <row r="1540">
          <cell r="B1540" t="str">
            <v>4301_08_Math</v>
          </cell>
          <cell r="C1540" t="str">
            <v>Sumter</v>
          </cell>
          <cell r="D1540" t="str">
            <v>Math</v>
          </cell>
          <cell r="E1540" t="str">
            <v>4301</v>
          </cell>
          <cell r="F1540" t="str">
            <v>08</v>
          </cell>
          <cell r="G1540">
            <v>166</v>
          </cell>
          <cell r="H1540">
            <v>14</v>
          </cell>
          <cell r="I1540">
            <v>8</v>
          </cell>
          <cell r="J1540">
            <v>2</v>
          </cell>
          <cell r="K1540">
            <v>2</v>
          </cell>
          <cell r="L1540">
            <v>0.95740000000000003</v>
          </cell>
          <cell r="M1540">
            <v>1.2E-2</v>
          </cell>
          <cell r="N1540">
            <v>0.1429</v>
          </cell>
          <cell r="O1540">
            <v>0.13289999999999999</v>
          </cell>
          <cell r="P1540">
            <v>0.12089999999999999</v>
          </cell>
          <cell r="Q1540">
            <v>2.2222222222222223E-2</v>
          </cell>
        </row>
        <row r="1541">
          <cell r="B1541" t="str">
            <v>4301_HS_Math</v>
          </cell>
          <cell r="C1541" t="str">
            <v>Sumter</v>
          </cell>
          <cell r="D1541" t="str">
            <v>Math</v>
          </cell>
          <cell r="E1541" t="str">
            <v>4301</v>
          </cell>
          <cell r="F1541" t="str">
            <v>HS</v>
          </cell>
          <cell r="G1541">
            <v>193</v>
          </cell>
          <cell r="H1541">
            <v>16</v>
          </cell>
          <cell r="I1541">
            <v>36</v>
          </cell>
          <cell r="J1541">
            <v>18</v>
          </cell>
          <cell r="K1541">
            <v>4</v>
          </cell>
          <cell r="L1541">
            <v>0.85309999999999997</v>
          </cell>
          <cell r="M1541">
            <v>9.3299999999999994E-2</v>
          </cell>
          <cell r="N1541">
            <v>0.25</v>
          </cell>
          <cell r="O1541">
            <v>0.27060000000000001</v>
          </cell>
          <cell r="P1541">
            <v>0.1774</v>
          </cell>
          <cell r="Q1541">
            <v>0.10526315789473684</v>
          </cell>
        </row>
        <row r="1542">
          <cell r="B1542" t="str">
            <v>4401_04_ELA</v>
          </cell>
          <cell r="C1542" t="str">
            <v>Union</v>
          </cell>
          <cell r="D1542" t="str">
            <v>ELA</v>
          </cell>
          <cell r="E1542" t="str">
            <v>4401</v>
          </cell>
          <cell r="F1542" t="str">
            <v>04</v>
          </cell>
          <cell r="G1542">
            <v>74</v>
          </cell>
          <cell r="H1542">
            <v>5</v>
          </cell>
          <cell r="I1542">
            <v>1</v>
          </cell>
          <cell r="J1542">
            <v>10</v>
          </cell>
          <cell r="K1542">
            <v>4</v>
          </cell>
          <cell r="L1542">
            <v>0.98750000000000004</v>
          </cell>
          <cell r="M1542">
            <v>0.1351</v>
          </cell>
          <cell r="N1542">
            <v>0.8</v>
          </cell>
          <cell r="O1542">
            <v>0.34310000000000002</v>
          </cell>
          <cell r="P1542">
            <v>0.2079</v>
          </cell>
          <cell r="Q1542">
            <v>0.17721518987341772</v>
          </cell>
        </row>
        <row r="1543">
          <cell r="B1543" t="str">
            <v>4401_08_ELA</v>
          </cell>
          <cell r="C1543" t="str">
            <v>Union</v>
          </cell>
          <cell r="D1543" t="str">
            <v>ELA</v>
          </cell>
          <cell r="E1543" t="str">
            <v>4401</v>
          </cell>
          <cell r="F1543" t="str">
            <v>08</v>
          </cell>
          <cell r="G1543">
            <v>48</v>
          </cell>
          <cell r="H1543">
            <v>7</v>
          </cell>
          <cell r="I1543">
            <v>1</v>
          </cell>
          <cell r="J1543">
            <v>3</v>
          </cell>
          <cell r="K1543">
            <v>3</v>
          </cell>
          <cell r="L1543">
            <v>0.98209999999999997</v>
          </cell>
          <cell r="M1543">
            <v>6.25E-2</v>
          </cell>
          <cell r="N1543">
            <v>0.42859999999999998</v>
          </cell>
          <cell r="O1543">
            <v>0.3039</v>
          </cell>
          <cell r="P1543">
            <v>0.2414</v>
          </cell>
          <cell r="Q1543">
            <v>0.10909090909090909</v>
          </cell>
        </row>
        <row r="1544">
          <cell r="B1544" t="str">
            <v>4401_HS_ELA</v>
          </cell>
          <cell r="C1544" t="str">
            <v>Union</v>
          </cell>
          <cell r="D1544" t="str">
            <v>ELA</v>
          </cell>
          <cell r="E1544" t="str">
            <v>4401</v>
          </cell>
          <cell r="F1544" t="str">
            <v>HS</v>
          </cell>
          <cell r="G1544">
            <v>15</v>
          </cell>
          <cell r="H1544">
            <v>0</v>
          </cell>
          <cell r="I1544">
            <v>2</v>
          </cell>
          <cell r="J1544">
            <v>8</v>
          </cell>
          <cell r="K1544">
            <v>0</v>
          </cell>
          <cell r="L1544">
            <v>0.88239999999999996</v>
          </cell>
          <cell r="M1544">
            <v>0.5333</v>
          </cell>
          <cell r="N1544">
            <v>0</v>
          </cell>
          <cell r="O1544">
            <v>0.8619</v>
          </cell>
          <cell r="P1544">
            <v>0.3286</v>
          </cell>
          <cell r="Q1544">
            <v>0.53333333333333333</v>
          </cell>
        </row>
        <row r="1545">
          <cell r="B1545" t="str">
            <v>4401_04_Math</v>
          </cell>
          <cell r="C1545" t="str">
            <v>Union</v>
          </cell>
          <cell r="D1545" t="str">
            <v>Math</v>
          </cell>
          <cell r="E1545" t="str">
            <v>4401</v>
          </cell>
          <cell r="F1545" t="str">
            <v>04</v>
          </cell>
          <cell r="G1545">
            <v>74</v>
          </cell>
          <cell r="H1545">
            <v>5</v>
          </cell>
          <cell r="I1545">
            <v>1</v>
          </cell>
          <cell r="J1545">
            <v>8</v>
          </cell>
          <cell r="K1545">
            <v>3</v>
          </cell>
          <cell r="L1545">
            <v>0.98750000000000004</v>
          </cell>
          <cell r="M1545">
            <v>0.1081</v>
          </cell>
          <cell r="N1545">
            <v>0.6</v>
          </cell>
          <cell r="O1545">
            <v>0.3175</v>
          </cell>
          <cell r="P1545">
            <v>0.2094</v>
          </cell>
          <cell r="Q1545">
            <v>0.13924050632911392</v>
          </cell>
        </row>
        <row r="1546">
          <cell r="B1546" t="str">
            <v>4401_08_Math</v>
          </cell>
          <cell r="C1546" t="str">
            <v>Union</v>
          </cell>
          <cell r="D1546" t="str">
            <v>Math</v>
          </cell>
          <cell r="E1546" t="str">
            <v>4401</v>
          </cell>
          <cell r="F1546" t="str">
            <v>08</v>
          </cell>
          <cell r="G1546">
            <v>48</v>
          </cell>
          <cell r="H1546">
            <v>7</v>
          </cell>
          <cell r="I1546">
            <v>1</v>
          </cell>
          <cell r="J1546">
            <v>4</v>
          </cell>
          <cell r="K1546">
            <v>1</v>
          </cell>
          <cell r="L1546">
            <v>0.98209999999999997</v>
          </cell>
          <cell r="M1546">
            <v>8.3299999999999999E-2</v>
          </cell>
          <cell r="N1546">
            <v>0.1429</v>
          </cell>
          <cell r="O1546">
            <v>0.1484</v>
          </cell>
          <cell r="P1546">
            <v>6.5100000000000005E-2</v>
          </cell>
          <cell r="Q1546">
            <v>9.0909090909090912E-2</v>
          </cell>
        </row>
        <row r="1547">
          <cell r="B1547" t="str">
            <v>4401_HS_Math</v>
          </cell>
          <cell r="C1547" t="str">
            <v>Union</v>
          </cell>
          <cell r="D1547" t="str">
            <v>Math</v>
          </cell>
          <cell r="E1547" t="str">
            <v>4401</v>
          </cell>
          <cell r="F1547" t="str">
            <v>HS</v>
          </cell>
          <cell r="G1547">
            <v>42</v>
          </cell>
          <cell r="H1547">
            <v>4</v>
          </cell>
          <cell r="I1547">
            <v>1</v>
          </cell>
          <cell r="J1547">
            <v>9</v>
          </cell>
          <cell r="K1547">
            <v>1</v>
          </cell>
          <cell r="L1547">
            <v>0.97870000000000001</v>
          </cell>
          <cell r="M1547">
            <v>0.21429999999999999</v>
          </cell>
          <cell r="N1547">
            <v>0.25</v>
          </cell>
          <cell r="O1547">
            <v>0.32090000000000002</v>
          </cell>
          <cell r="P1547">
            <v>0.1066</v>
          </cell>
          <cell r="Q1547">
            <v>0.21739130434782608</v>
          </cell>
        </row>
        <row r="1548">
          <cell r="B1548" t="str">
            <v>4501_04_ELA</v>
          </cell>
          <cell r="C1548" t="str">
            <v>Williamsburg</v>
          </cell>
          <cell r="D1548" t="str">
            <v>ELA</v>
          </cell>
          <cell r="E1548" t="str">
            <v>4501</v>
          </cell>
          <cell r="F1548" t="str">
            <v>04</v>
          </cell>
          <cell r="G1548">
            <v>27</v>
          </cell>
          <cell r="H1548">
            <v>7</v>
          </cell>
          <cell r="I1548">
            <v>0</v>
          </cell>
          <cell r="J1548">
            <v>1</v>
          </cell>
          <cell r="K1548">
            <v>3</v>
          </cell>
          <cell r="L1548">
            <v>1</v>
          </cell>
          <cell r="M1548">
            <v>3.6999999999999998E-2</v>
          </cell>
          <cell r="N1548">
            <v>0.42859999999999998</v>
          </cell>
          <cell r="O1548">
            <v>0.27589999999999998</v>
          </cell>
          <cell r="P1548">
            <v>0.23880000000000001</v>
          </cell>
          <cell r="Q1548">
            <v>0.11764705882352941</v>
          </cell>
        </row>
        <row r="1549">
          <cell r="B1549" t="str">
            <v>4501_08_ELA</v>
          </cell>
          <cell r="C1549" t="str">
            <v>Williamsburg</v>
          </cell>
          <cell r="D1549" t="str">
            <v>ELA</v>
          </cell>
          <cell r="E1549" t="str">
            <v>4501</v>
          </cell>
          <cell r="F1549" t="str">
            <v>08</v>
          </cell>
          <cell r="G1549">
            <v>47</v>
          </cell>
          <cell r="H1549">
            <v>4</v>
          </cell>
          <cell r="I1549">
            <v>1</v>
          </cell>
          <cell r="J1549">
            <v>6</v>
          </cell>
          <cell r="K1549">
            <v>2</v>
          </cell>
          <cell r="L1549">
            <v>0.98080000000000001</v>
          </cell>
          <cell r="M1549">
            <v>0.12770000000000001</v>
          </cell>
          <cell r="N1549">
            <v>0.5</v>
          </cell>
          <cell r="O1549">
            <v>0.31559999999999999</v>
          </cell>
          <cell r="P1549">
            <v>0.18790000000000001</v>
          </cell>
          <cell r="Q1549">
            <v>0.15686274509803921</v>
          </cell>
        </row>
        <row r="1550">
          <cell r="B1550" t="str">
            <v>4501_HS_ELA</v>
          </cell>
          <cell r="C1550" t="str">
            <v>Williamsburg</v>
          </cell>
          <cell r="D1550" t="str">
            <v>ELA</v>
          </cell>
          <cell r="E1550" t="str">
            <v>4501</v>
          </cell>
          <cell r="F1550" t="str">
            <v>HS</v>
          </cell>
          <cell r="G1550">
            <v>19</v>
          </cell>
          <cell r="H1550">
            <v>10</v>
          </cell>
          <cell r="I1550">
            <v>4</v>
          </cell>
          <cell r="J1550">
            <v>10</v>
          </cell>
          <cell r="K1550">
            <v>1</v>
          </cell>
          <cell r="L1550">
            <v>0.87880000000000003</v>
          </cell>
          <cell r="M1550">
            <v>0.52629999999999999</v>
          </cell>
          <cell r="N1550">
            <v>0.1</v>
          </cell>
          <cell r="O1550">
            <v>0.88419999999999999</v>
          </cell>
          <cell r="P1550">
            <v>0.3579</v>
          </cell>
          <cell r="Q1550">
            <v>0.37931034482758619</v>
          </cell>
        </row>
        <row r="1551">
          <cell r="B1551" t="str">
            <v>4501_04_Math</v>
          </cell>
          <cell r="C1551" t="str">
            <v>Williamsburg</v>
          </cell>
          <cell r="D1551" t="str">
            <v>Math</v>
          </cell>
          <cell r="E1551" t="str">
            <v>4501</v>
          </cell>
          <cell r="F1551" t="str">
            <v>04</v>
          </cell>
          <cell r="G1551">
            <v>27</v>
          </cell>
          <cell r="H1551">
            <v>7</v>
          </cell>
          <cell r="I1551">
            <v>0</v>
          </cell>
          <cell r="J1551">
            <v>1</v>
          </cell>
          <cell r="K1551">
            <v>2</v>
          </cell>
          <cell r="L1551">
            <v>1</v>
          </cell>
          <cell r="M1551">
            <v>3.6999999999999998E-2</v>
          </cell>
          <cell r="N1551">
            <v>0.28570000000000001</v>
          </cell>
          <cell r="O1551">
            <v>0.16259999999999999</v>
          </cell>
          <cell r="P1551">
            <v>0.1255</v>
          </cell>
          <cell r="Q1551">
            <v>8.8235294117647065E-2</v>
          </cell>
        </row>
        <row r="1552">
          <cell r="B1552" t="str">
            <v>4501_08_Math</v>
          </cell>
          <cell r="C1552" t="str">
            <v>Williamsburg</v>
          </cell>
          <cell r="D1552" t="str">
            <v>Math</v>
          </cell>
          <cell r="E1552" t="str">
            <v>4501</v>
          </cell>
          <cell r="F1552" t="str">
            <v>08</v>
          </cell>
          <cell r="G1552">
            <v>47</v>
          </cell>
          <cell r="H1552">
            <v>4</v>
          </cell>
          <cell r="I1552">
            <v>1</v>
          </cell>
          <cell r="J1552">
            <v>0</v>
          </cell>
          <cell r="K1552">
            <v>3</v>
          </cell>
          <cell r="L1552">
            <v>0.98080000000000001</v>
          </cell>
          <cell r="M1552">
            <v>0</v>
          </cell>
          <cell r="N1552">
            <v>0.75</v>
          </cell>
          <cell r="O1552">
            <v>8.5000000000000006E-2</v>
          </cell>
          <cell r="P1552">
            <v>8.5000000000000006E-2</v>
          </cell>
          <cell r="Q1552">
            <v>5.8823529411764705E-2</v>
          </cell>
        </row>
        <row r="1553">
          <cell r="B1553" t="str">
            <v>4501_HS_Math</v>
          </cell>
          <cell r="C1553" t="str">
            <v>Williamsburg</v>
          </cell>
          <cell r="D1553" t="str">
            <v>Math</v>
          </cell>
          <cell r="E1553" t="str">
            <v>4501</v>
          </cell>
          <cell r="F1553" t="str">
            <v>HS</v>
          </cell>
          <cell r="G1553">
            <v>31</v>
          </cell>
          <cell r="H1553">
            <v>4</v>
          </cell>
          <cell r="I1553">
            <v>6</v>
          </cell>
          <cell r="J1553">
            <v>5</v>
          </cell>
          <cell r="K1553">
            <v>2</v>
          </cell>
          <cell r="L1553">
            <v>0.85370000000000001</v>
          </cell>
          <cell r="M1553">
            <v>0.1613</v>
          </cell>
          <cell r="N1553">
            <v>0.5</v>
          </cell>
          <cell r="O1553">
            <v>0.36799999999999999</v>
          </cell>
          <cell r="P1553">
            <v>0.20669999999999999</v>
          </cell>
          <cell r="Q1553">
            <v>0.2</v>
          </cell>
        </row>
        <row r="1554">
          <cell r="B1554" t="str">
            <v>4601_04_ELA</v>
          </cell>
          <cell r="C1554" t="str">
            <v>York 1</v>
          </cell>
          <cell r="D1554" t="str">
            <v>ELA</v>
          </cell>
          <cell r="E1554" t="str">
            <v>4601</v>
          </cell>
          <cell r="F1554" t="str">
            <v>04</v>
          </cell>
          <cell r="G1554">
            <v>102</v>
          </cell>
          <cell r="H1554">
            <v>1</v>
          </cell>
          <cell r="I1554">
            <v>0</v>
          </cell>
          <cell r="J1554">
            <v>7</v>
          </cell>
          <cell r="K1554">
            <v>0</v>
          </cell>
          <cell r="L1554">
            <v>1</v>
          </cell>
          <cell r="M1554">
            <v>6.8599999999999994E-2</v>
          </cell>
          <cell r="N1554">
            <v>0</v>
          </cell>
          <cell r="O1554">
            <v>0.42670000000000002</v>
          </cell>
          <cell r="P1554">
            <v>0.35809999999999997</v>
          </cell>
          <cell r="Q1554">
            <v>6.7961165048543687E-2</v>
          </cell>
        </row>
        <row r="1555">
          <cell r="B1555" t="str">
            <v>4601_08_ELA</v>
          </cell>
          <cell r="C1555" t="str">
            <v>York 1</v>
          </cell>
          <cell r="D1555" t="str">
            <v>ELA</v>
          </cell>
          <cell r="E1555" t="str">
            <v>4601</v>
          </cell>
          <cell r="F1555" t="str">
            <v>08</v>
          </cell>
          <cell r="G1555">
            <v>89</v>
          </cell>
          <cell r="H1555">
            <v>5</v>
          </cell>
          <cell r="I1555">
            <v>2</v>
          </cell>
          <cell r="J1555">
            <v>11</v>
          </cell>
          <cell r="K1555">
            <v>2</v>
          </cell>
          <cell r="L1555">
            <v>0.97919999999999996</v>
          </cell>
          <cell r="M1555">
            <v>0.1236</v>
          </cell>
          <cell r="N1555">
            <v>0.4</v>
          </cell>
          <cell r="O1555">
            <v>0.43190000000000001</v>
          </cell>
          <cell r="P1555">
            <v>0.30830000000000002</v>
          </cell>
          <cell r="Q1555">
            <v>0.13829787234042554</v>
          </cell>
        </row>
        <row r="1556">
          <cell r="B1556" t="str">
            <v>4601_HS_ELA</v>
          </cell>
          <cell r="C1556" t="str">
            <v>York 1</v>
          </cell>
          <cell r="D1556" t="str">
            <v>ELA</v>
          </cell>
          <cell r="E1556" t="str">
            <v>4601</v>
          </cell>
          <cell r="F1556" t="str">
            <v>HS</v>
          </cell>
          <cell r="G1556">
            <v>65</v>
          </cell>
          <cell r="H1556">
            <v>4</v>
          </cell>
          <cell r="I1556">
            <v>1</v>
          </cell>
          <cell r="J1556">
            <v>28</v>
          </cell>
          <cell r="K1556">
            <v>1</v>
          </cell>
          <cell r="L1556">
            <v>0.98570000000000002</v>
          </cell>
          <cell r="M1556">
            <v>0.43080000000000002</v>
          </cell>
          <cell r="N1556">
            <v>0.25</v>
          </cell>
          <cell r="O1556">
            <v>0.78049999999999997</v>
          </cell>
          <cell r="P1556">
            <v>0.34970000000000001</v>
          </cell>
          <cell r="Q1556">
            <v>0.42028985507246375</v>
          </cell>
        </row>
        <row r="1557">
          <cell r="B1557" t="str">
            <v>4601_04_Math</v>
          </cell>
          <cell r="C1557" t="str">
            <v>York 1</v>
          </cell>
          <cell r="D1557" t="str">
            <v>Math</v>
          </cell>
          <cell r="E1557" t="str">
            <v>4601</v>
          </cell>
          <cell r="F1557" t="str">
            <v>04</v>
          </cell>
          <cell r="G1557">
            <v>102</v>
          </cell>
          <cell r="H1557">
            <v>1</v>
          </cell>
          <cell r="I1557">
            <v>0</v>
          </cell>
          <cell r="J1557">
            <v>11</v>
          </cell>
          <cell r="K1557">
            <v>0</v>
          </cell>
          <cell r="L1557">
            <v>1</v>
          </cell>
          <cell r="M1557">
            <v>0.10780000000000001</v>
          </cell>
          <cell r="N1557">
            <v>0</v>
          </cell>
          <cell r="O1557">
            <v>0.36249999999999999</v>
          </cell>
          <cell r="P1557">
            <v>0.25459999999999999</v>
          </cell>
          <cell r="Q1557">
            <v>0.10679611650485436</v>
          </cell>
        </row>
        <row r="1558">
          <cell r="B1558" t="str">
            <v>4601_08_Math</v>
          </cell>
          <cell r="C1558" t="str">
            <v>York 1</v>
          </cell>
          <cell r="D1558" t="str">
            <v>Math</v>
          </cell>
          <cell r="E1558" t="str">
            <v>4601</v>
          </cell>
          <cell r="F1558" t="str">
            <v>08</v>
          </cell>
          <cell r="G1558">
            <v>90</v>
          </cell>
          <cell r="H1558">
            <v>5</v>
          </cell>
          <cell r="I1558">
            <v>1</v>
          </cell>
          <cell r="J1558">
            <v>4</v>
          </cell>
          <cell r="K1558">
            <v>2</v>
          </cell>
          <cell r="L1558">
            <v>0.98960000000000004</v>
          </cell>
          <cell r="M1558">
            <v>4.4400000000000002E-2</v>
          </cell>
          <cell r="N1558">
            <v>0.4</v>
          </cell>
          <cell r="O1558">
            <v>0.26300000000000001</v>
          </cell>
          <cell r="P1558">
            <v>0.21859999999999999</v>
          </cell>
          <cell r="Q1558">
            <v>6.3157894736842107E-2</v>
          </cell>
        </row>
        <row r="1559">
          <cell r="B1559" t="str">
            <v>4601_HS_Math</v>
          </cell>
          <cell r="C1559" t="str">
            <v>York 1</v>
          </cell>
          <cell r="D1559" t="str">
            <v>Math</v>
          </cell>
          <cell r="E1559" t="str">
            <v>4601</v>
          </cell>
          <cell r="F1559" t="str">
            <v>HS</v>
          </cell>
          <cell r="G1559">
            <v>49</v>
          </cell>
          <cell r="H1559">
            <v>4</v>
          </cell>
          <cell r="I1559">
            <v>0</v>
          </cell>
          <cell r="J1559">
            <v>4</v>
          </cell>
          <cell r="K1559">
            <v>0</v>
          </cell>
          <cell r="L1559">
            <v>1</v>
          </cell>
          <cell r="M1559">
            <v>8.1600000000000006E-2</v>
          </cell>
          <cell r="N1559">
            <v>0</v>
          </cell>
          <cell r="O1559">
            <v>0.34670000000000001</v>
          </cell>
          <cell r="P1559">
            <v>0.26500000000000001</v>
          </cell>
          <cell r="Q1559">
            <v>7.5471698113207544E-2</v>
          </cell>
        </row>
        <row r="1560">
          <cell r="B1560" t="str">
            <v>4602_04_ELA</v>
          </cell>
          <cell r="C1560" t="str">
            <v>York 2</v>
          </cell>
          <cell r="D1560" t="str">
            <v>ELA</v>
          </cell>
          <cell r="E1560" t="str">
            <v>4602</v>
          </cell>
          <cell r="F1560" t="str">
            <v>04</v>
          </cell>
          <cell r="G1560">
            <v>104</v>
          </cell>
          <cell r="H1560">
            <v>4</v>
          </cell>
          <cell r="I1560">
            <v>1</v>
          </cell>
          <cell r="J1560">
            <v>27</v>
          </cell>
          <cell r="K1560">
            <v>1</v>
          </cell>
          <cell r="L1560">
            <v>0.99080000000000001</v>
          </cell>
          <cell r="M1560">
            <v>0.2596</v>
          </cell>
          <cell r="N1560">
            <v>0.25</v>
          </cell>
          <cell r="O1560">
            <v>0.6552</v>
          </cell>
          <cell r="P1560">
            <v>0.39560000000000001</v>
          </cell>
          <cell r="Q1560">
            <v>0.25925925925925924</v>
          </cell>
        </row>
        <row r="1561">
          <cell r="B1561" t="str">
            <v>4602_08_ELA</v>
          </cell>
          <cell r="C1561" t="str">
            <v>York 2</v>
          </cell>
          <cell r="D1561" t="str">
            <v>ELA</v>
          </cell>
          <cell r="E1561" t="str">
            <v>4602</v>
          </cell>
          <cell r="F1561" t="str">
            <v>08</v>
          </cell>
          <cell r="G1561">
            <v>61</v>
          </cell>
          <cell r="H1561">
            <v>7</v>
          </cell>
          <cell r="I1561">
            <v>3</v>
          </cell>
          <cell r="J1561">
            <v>1</v>
          </cell>
          <cell r="K1561">
            <v>0</v>
          </cell>
          <cell r="L1561">
            <v>0.9577</v>
          </cell>
          <cell r="M1561">
            <v>1.6400000000000001E-2</v>
          </cell>
          <cell r="N1561">
            <v>0</v>
          </cell>
          <cell r="O1561">
            <v>0.58330000000000004</v>
          </cell>
          <cell r="P1561">
            <v>0.56689999999999996</v>
          </cell>
          <cell r="Q1561">
            <v>1.4705882352941176E-2</v>
          </cell>
        </row>
        <row r="1562">
          <cell r="B1562" t="str">
            <v>4602_HS_ELA</v>
          </cell>
          <cell r="C1562" t="str">
            <v>York 2</v>
          </cell>
          <cell r="D1562" t="str">
            <v>ELA</v>
          </cell>
          <cell r="E1562" t="str">
            <v>4602</v>
          </cell>
          <cell r="F1562" t="str">
            <v>HS</v>
          </cell>
          <cell r="G1562">
            <v>52</v>
          </cell>
          <cell r="H1562">
            <v>4</v>
          </cell>
          <cell r="I1562">
            <v>1</v>
          </cell>
          <cell r="J1562">
            <v>31</v>
          </cell>
          <cell r="K1562">
            <v>1</v>
          </cell>
          <cell r="L1562">
            <v>0.98250000000000004</v>
          </cell>
          <cell r="M1562">
            <v>0.59619999999999995</v>
          </cell>
          <cell r="N1562">
            <v>0.25</v>
          </cell>
          <cell r="O1562">
            <v>0.94740000000000002</v>
          </cell>
          <cell r="P1562">
            <v>0.35120000000000001</v>
          </cell>
          <cell r="Q1562">
            <v>0.5714285714285714</v>
          </cell>
        </row>
        <row r="1563">
          <cell r="B1563" t="str">
            <v>4602_04_Math</v>
          </cell>
          <cell r="C1563" t="str">
            <v>York 2</v>
          </cell>
          <cell r="D1563" t="str">
            <v>Math</v>
          </cell>
          <cell r="E1563" t="str">
            <v>4602</v>
          </cell>
          <cell r="F1563" t="str">
            <v>04</v>
          </cell>
          <cell r="G1563">
            <v>104</v>
          </cell>
          <cell r="H1563">
            <v>3</v>
          </cell>
          <cell r="I1563">
            <v>2</v>
          </cell>
          <cell r="J1563">
            <v>27</v>
          </cell>
          <cell r="K1563">
            <v>1</v>
          </cell>
          <cell r="L1563">
            <v>0.98170000000000002</v>
          </cell>
          <cell r="M1563">
            <v>0.2596</v>
          </cell>
          <cell r="N1563">
            <v>0.33329999999999999</v>
          </cell>
          <cell r="O1563">
            <v>0.63619999999999999</v>
          </cell>
          <cell r="P1563">
            <v>0.37659999999999999</v>
          </cell>
          <cell r="Q1563">
            <v>0.26168224299065418</v>
          </cell>
        </row>
        <row r="1564">
          <cell r="B1564" t="str">
            <v>4602_08_Math</v>
          </cell>
          <cell r="C1564" t="str">
            <v>York 2</v>
          </cell>
          <cell r="D1564" t="str">
            <v>Math</v>
          </cell>
          <cell r="E1564" t="str">
            <v>4602</v>
          </cell>
          <cell r="F1564" t="str">
            <v>08</v>
          </cell>
          <cell r="G1564">
            <v>61</v>
          </cell>
          <cell r="H1564">
            <v>7</v>
          </cell>
          <cell r="I1564">
            <v>3</v>
          </cell>
          <cell r="J1564">
            <v>5</v>
          </cell>
          <cell r="K1564">
            <v>3</v>
          </cell>
          <cell r="L1564">
            <v>0.9577</v>
          </cell>
          <cell r="M1564">
            <v>8.2000000000000003E-2</v>
          </cell>
          <cell r="N1564">
            <v>0.42859999999999998</v>
          </cell>
          <cell r="O1564">
            <v>0.49930000000000002</v>
          </cell>
          <cell r="P1564">
            <v>0.4173</v>
          </cell>
          <cell r="Q1564">
            <v>0.11764705882352941</v>
          </cell>
        </row>
        <row r="1565">
          <cell r="B1565" t="str">
            <v>4602_HS_Math</v>
          </cell>
          <cell r="C1565" t="str">
            <v>York 2</v>
          </cell>
          <cell r="D1565" t="str">
            <v>Math</v>
          </cell>
          <cell r="E1565" t="str">
            <v>4602</v>
          </cell>
          <cell r="F1565" t="str">
            <v>HS</v>
          </cell>
          <cell r="G1565">
            <v>48</v>
          </cell>
          <cell r="H1565">
            <v>5</v>
          </cell>
          <cell r="I1565">
            <v>3</v>
          </cell>
          <cell r="J1565">
            <v>16</v>
          </cell>
          <cell r="K1565">
            <v>1</v>
          </cell>
          <cell r="L1565">
            <v>0.94640000000000002</v>
          </cell>
          <cell r="M1565">
            <v>0.33329999999999999</v>
          </cell>
          <cell r="N1565">
            <v>0.2</v>
          </cell>
          <cell r="O1565">
            <v>0.78900000000000003</v>
          </cell>
          <cell r="P1565">
            <v>0.45569999999999999</v>
          </cell>
          <cell r="Q1565">
            <v>0.32075471698113206</v>
          </cell>
        </row>
        <row r="1566">
          <cell r="B1566" t="str">
            <v>4603_04_ELA</v>
          </cell>
          <cell r="C1566" t="str">
            <v>York 3</v>
          </cell>
          <cell r="D1566" t="str">
            <v>ELA</v>
          </cell>
          <cell r="E1566" t="str">
            <v>4603</v>
          </cell>
          <cell r="F1566" t="str">
            <v>04</v>
          </cell>
          <cell r="G1566">
            <v>215</v>
          </cell>
          <cell r="H1566">
            <v>20</v>
          </cell>
          <cell r="I1566">
            <v>5</v>
          </cell>
          <cell r="J1566">
            <v>45</v>
          </cell>
          <cell r="K1566">
            <v>9</v>
          </cell>
          <cell r="L1566">
            <v>0.97919999999999996</v>
          </cell>
          <cell r="M1566">
            <v>0.20930000000000001</v>
          </cell>
          <cell r="N1566">
            <v>0.45</v>
          </cell>
          <cell r="O1566">
            <v>0.5202</v>
          </cell>
          <cell r="P1566">
            <v>0.31090000000000001</v>
          </cell>
          <cell r="Q1566">
            <v>0.22978723404255319</v>
          </cell>
        </row>
        <row r="1567">
          <cell r="B1567" t="str">
            <v>4603_08_ELA</v>
          </cell>
          <cell r="C1567" t="str">
            <v>York 3</v>
          </cell>
          <cell r="D1567" t="str">
            <v>ELA</v>
          </cell>
          <cell r="E1567" t="str">
            <v>4603</v>
          </cell>
          <cell r="F1567" t="str">
            <v>08</v>
          </cell>
          <cell r="G1567">
            <v>191</v>
          </cell>
          <cell r="H1567">
            <v>12</v>
          </cell>
          <cell r="I1567">
            <v>11</v>
          </cell>
          <cell r="J1567">
            <v>12</v>
          </cell>
          <cell r="K1567">
            <v>5</v>
          </cell>
          <cell r="L1567">
            <v>0.9486</v>
          </cell>
          <cell r="M1567">
            <v>6.2799999999999995E-2</v>
          </cell>
          <cell r="N1567">
            <v>0.41670000000000001</v>
          </cell>
          <cell r="O1567">
            <v>0.39190000000000003</v>
          </cell>
          <cell r="P1567">
            <v>0.3291</v>
          </cell>
          <cell r="Q1567">
            <v>8.3743842364532015E-2</v>
          </cell>
        </row>
        <row r="1568">
          <cell r="B1568" t="str">
            <v>4603_HS_ELA</v>
          </cell>
          <cell r="C1568" t="str">
            <v>York 3</v>
          </cell>
          <cell r="D1568" t="str">
            <v>ELA</v>
          </cell>
          <cell r="E1568" t="str">
            <v>4603</v>
          </cell>
          <cell r="F1568" t="str">
            <v>HS</v>
          </cell>
          <cell r="G1568">
            <v>186</v>
          </cell>
          <cell r="H1568">
            <v>8</v>
          </cell>
          <cell r="I1568">
            <v>5</v>
          </cell>
          <cell r="J1568">
            <v>86</v>
          </cell>
          <cell r="K1568">
            <v>1</v>
          </cell>
          <cell r="L1568">
            <v>0.97489999999999999</v>
          </cell>
          <cell r="M1568">
            <v>0.46239999999999998</v>
          </cell>
          <cell r="N1568">
            <v>0.125</v>
          </cell>
          <cell r="O1568">
            <v>0.80569999999999997</v>
          </cell>
          <cell r="P1568">
            <v>0.34329999999999999</v>
          </cell>
          <cell r="Q1568">
            <v>0.4484536082474227</v>
          </cell>
        </row>
        <row r="1569">
          <cell r="B1569" t="str">
            <v>4603_08_ELA</v>
          </cell>
          <cell r="C1569" t="str">
            <v>York 3</v>
          </cell>
          <cell r="D1569" t="str">
            <v>ELA</v>
          </cell>
          <cell r="E1569" t="str">
            <v>4603</v>
          </cell>
          <cell r="F1569" t="str">
            <v>08</v>
          </cell>
          <cell r="G1569">
            <v>147</v>
          </cell>
          <cell r="H1569">
            <v>13</v>
          </cell>
          <cell r="I1569">
            <v>47</v>
          </cell>
          <cell r="J1569">
            <v>6</v>
          </cell>
          <cell r="K1569">
            <v>3</v>
          </cell>
          <cell r="L1569">
            <v>0.77290000000000003</v>
          </cell>
          <cell r="M1569">
            <v>4.0800000000000003E-2</v>
          </cell>
          <cell r="N1569">
            <v>0.23080000000000001</v>
          </cell>
          <cell r="O1569">
            <v>0.36580000000000001</v>
          </cell>
          <cell r="P1569">
            <v>0.32490000000000002</v>
          </cell>
          <cell r="Q1569">
            <v>5.6250000000000001E-2</v>
          </cell>
        </row>
        <row r="1570">
          <cell r="B1570" t="str">
            <v>4603_HS_ELA</v>
          </cell>
          <cell r="C1570" t="str">
            <v>York 3</v>
          </cell>
          <cell r="D1570" t="str">
            <v>ELA</v>
          </cell>
          <cell r="E1570" t="str">
            <v>4603</v>
          </cell>
          <cell r="F1570" t="str">
            <v>HS</v>
          </cell>
          <cell r="G1570">
            <v>182</v>
          </cell>
          <cell r="H1570">
            <v>4</v>
          </cell>
          <cell r="I1570">
            <v>6</v>
          </cell>
          <cell r="J1570">
            <v>79</v>
          </cell>
          <cell r="K1570">
            <v>4</v>
          </cell>
          <cell r="L1570">
            <v>0.96879999999999999</v>
          </cell>
          <cell r="M1570">
            <v>0.43409999999999999</v>
          </cell>
          <cell r="N1570">
            <v>1</v>
          </cell>
          <cell r="O1570">
            <v>0.81</v>
          </cell>
          <cell r="P1570">
            <v>0.376</v>
          </cell>
          <cell r="Q1570">
            <v>0.44623655913978494</v>
          </cell>
        </row>
        <row r="1571">
          <cell r="B1571" t="str">
            <v>4603_04_Math</v>
          </cell>
          <cell r="C1571" t="str">
            <v>York 3</v>
          </cell>
          <cell r="D1571" t="str">
            <v>Math</v>
          </cell>
          <cell r="E1571" t="str">
            <v>4603</v>
          </cell>
          <cell r="F1571" t="str">
            <v>04</v>
          </cell>
          <cell r="G1571">
            <v>213</v>
          </cell>
          <cell r="H1571">
            <v>20</v>
          </cell>
          <cell r="I1571">
            <v>6</v>
          </cell>
          <cell r="J1571">
            <v>37</v>
          </cell>
          <cell r="K1571">
            <v>9</v>
          </cell>
          <cell r="L1571">
            <v>0.97489999999999999</v>
          </cell>
          <cell r="M1571">
            <v>0.17369999999999999</v>
          </cell>
          <cell r="N1571">
            <v>0.45</v>
          </cell>
          <cell r="O1571">
            <v>0.43059999999999998</v>
          </cell>
          <cell r="P1571">
            <v>0.25690000000000002</v>
          </cell>
          <cell r="Q1571">
            <v>0.19742489270386265</v>
          </cell>
        </row>
        <row r="1572">
          <cell r="B1572" t="str">
            <v>4603_08_Math</v>
          </cell>
          <cell r="C1572" t="str">
            <v>York 3</v>
          </cell>
          <cell r="D1572" t="str">
            <v>Math</v>
          </cell>
          <cell r="E1572" t="str">
            <v>4603</v>
          </cell>
          <cell r="F1572" t="str">
            <v>08</v>
          </cell>
          <cell r="G1572">
            <v>189</v>
          </cell>
          <cell r="H1572">
            <v>12</v>
          </cell>
          <cell r="I1572">
            <v>13</v>
          </cell>
          <cell r="J1572">
            <v>5</v>
          </cell>
          <cell r="K1572">
            <v>2</v>
          </cell>
          <cell r="L1572">
            <v>0.93930000000000002</v>
          </cell>
          <cell r="M1572">
            <v>2.6499999999999999E-2</v>
          </cell>
          <cell r="N1572">
            <v>0.16669999999999999</v>
          </cell>
          <cell r="O1572">
            <v>0.18729999999999999</v>
          </cell>
          <cell r="P1572">
            <v>0.1608</v>
          </cell>
          <cell r="Q1572">
            <v>3.482587064676617E-2</v>
          </cell>
        </row>
        <row r="1573">
          <cell r="B1573" t="str">
            <v>4603_HS_Math</v>
          </cell>
          <cell r="C1573" t="str">
            <v>York 3</v>
          </cell>
          <cell r="D1573" t="str">
            <v>Math</v>
          </cell>
          <cell r="E1573" t="str">
            <v>4603</v>
          </cell>
          <cell r="F1573" t="str">
            <v>HS</v>
          </cell>
          <cell r="G1573">
            <v>146</v>
          </cell>
          <cell r="H1573">
            <v>8</v>
          </cell>
          <cell r="I1573">
            <v>8</v>
          </cell>
          <cell r="J1573">
            <v>51</v>
          </cell>
          <cell r="K1573">
            <v>2</v>
          </cell>
          <cell r="L1573">
            <v>0.9506</v>
          </cell>
          <cell r="M1573">
            <v>0.3493</v>
          </cell>
          <cell r="N1573">
            <v>0.25</v>
          </cell>
          <cell r="O1573">
            <v>0.58309999999999995</v>
          </cell>
          <cell r="P1573">
            <v>0.23380000000000001</v>
          </cell>
          <cell r="Q1573">
            <v>0.34415584415584416</v>
          </cell>
        </row>
        <row r="1574">
          <cell r="B1574" t="str">
            <v>4603_04_Math</v>
          </cell>
          <cell r="C1574" t="str">
            <v>York 3</v>
          </cell>
          <cell r="D1574" t="str">
            <v>Math</v>
          </cell>
          <cell r="E1574" t="str">
            <v>4603</v>
          </cell>
          <cell r="F1574" t="str">
            <v>04</v>
          </cell>
          <cell r="G1574">
            <v>227</v>
          </cell>
          <cell r="H1574">
            <v>14</v>
          </cell>
          <cell r="I1574">
            <v>29</v>
          </cell>
          <cell r="J1574">
            <v>33</v>
          </cell>
          <cell r="K1574">
            <v>2</v>
          </cell>
          <cell r="L1574">
            <v>0.89259999999999995</v>
          </cell>
          <cell r="M1574">
            <v>0.1454</v>
          </cell>
          <cell r="N1574">
            <v>0.1429</v>
          </cell>
          <cell r="O1574">
            <v>0.4214</v>
          </cell>
          <cell r="P1574">
            <v>0.27610000000000001</v>
          </cell>
          <cell r="Q1574">
            <v>0.14522821576763487</v>
          </cell>
        </row>
        <row r="1575">
          <cell r="B1575" t="str">
            <v>4603_08_Math</v>
          </cell>
          <cell r="C1575" t="str">
            <v>York 3</v>
          </cell>
          <cell r="D1575" t="str">
            <v>Math</v>
          </cell>
          <cell r="E1575" t="str">
            <v>4603</v>
          </cell>
          <cell r="F1575" t="str">
            <v>08</v>
          </cell>
          <cell r="G1575">
            <v>143</v>
          </cell>
          <cell r="H1575">
            <v>13</v>
          </cell>
          <cell r="I1575">
            <v>51</v>
          </cell>
          <cell r="J1575">
            <v>6</v>
          </cell>
          <cell r="K1575">
            <v>7</v>
          </cell>
          <cell r="L1575">
            <v>0.75360000000000005</v>
          </cell>
          <cell r="M1575">
            <v>4.2000000000000003E-2</v>
          </cell>
          <cell r="N1575">
            <v>0.53849999999999998</v>
          </cell>
          <cell r="O1575">
            <v>0.254</v>
          </cell>
          <cell r="P1575">
            <v>0.21199999999999999</v>
          </cell>
          <cell r="Q1575">
            <v>8.3333333333333329E-2</v>
          </cell>
        </row>
        <row r="1576">
          <cell r="B1576" t="str">
            <v>4603_HS_Math</v>
          </cell>
          <cell r="C1576" t="str">
            <v>York 3</v>
          </cell>
          <cell r="D1576" t="str">
            <v>Math</v>
          </cell>
          <cell r="E1576" t="str">
            <v>4603</v>
          </cell>
          <cell r="F1576" t="str">
            <v>HS</v>
          </cell>
          <cell r="G1576">
            <v>170</v>
          </cell>
          <cell r="H1576">
            <v>4</v>
          </cell>
          <cell r="I1576">
            <v>8</v>
          </cell>
          <cell r="J1576">
            <v>42</v>
          </cell>
          <cell r="K1576">
            <v>0</v>
          </cell>
          <cell r="L1576">
            <v>0.95599999999999996</v>
          </cell>
          <cell r="M1576">
            <v>0.24709999999999999</v>
          </cell>
          <cell r="N1576">
            <v>0</v>
          </cell>
          <cell r="O1576">
            <v>0.48249999999999998</v>
          </cell>
          <cell r="P1576">
            <v>0.2354</v>
          </cell>
          <cell r="Q1576">
            <v>0.2413793103448276</v>
          </cell>
        </row>
        <row r="1577">
          <cell r="B1577" t="str">
            <v>4604_04_ELA</v>
          </cell>
          <cell r="C1577" t="str">
            <v>York 4</v>
          </cell>
          <cell r="D1577" t="str">
            <v>ELA</v>
          </cell>
          <cell r="E1577" t="str">
            <v>4604</v>
          </cell>
          <cell r="F1577" t="str">
            <v>04</v>
          </cell>
          <cell r="G1577">
            <v>161</v>
          </cell>
          <cell r="H1577">
            <v>9</v>
          </cell>
          <cell r="I1577">
            <v>2</v>
          </cell>
          <cell r="J1577">
            <v>44</v>
          </cell>
          <cell r="K1577">
            <v>3</v>
          </cell>
          <cell r="L1577">
            <v>0.98839999999999995</v>
          </cell>
          <cell r="M1577">
            <v>0.27329999999999999</v>
          </cell>
          <cell r="N1577">
            <v>0.33329999999999999</v>
          </cell>
          <cell r="O1577">
            <v>0.74580000000000002</v>
          </cell>
          <cell r="P1577">
            <v>0.47249999999999998</v>
          </cell>
          <cell r="Q1577">
            <v>0.27647058823529413</v>
          </cell>
        </row>
        <row r="1578">
          <cell r="B1578" t="str">
            <v>4604_08_ELA</v>
          </cell>
          <cell r="C1578" t="str">
            <v>York 4</v>
          </cell>
          <cell r="D1578" t="str">
            <v>ELA</v>
          </cell>
          <cell r="E1578" t="str">
            <v>4604</v>
          </cell>
          <cell r="F1578" t="str">
            <v>08</v>
          </cell>
          <cell r="G1578">
            <v>124</v>
          </cell>
          <cell r="H1578">
            <v>7</v>
          </cell>
          <cell r="I1578">
            <v>1</v>
          </cell>
          <cell r="J1578">
            <v>16</v>
          </cell>
          <cell r="K1578">
            <v>6</v>
          </cell>
          <cell r="L1578">
            <v>0.99239999999999995</v>
          </cell>
          <cell r="M1578">
            <v>0.129</v>
          </cell>
          <cell r="N1578">
            <v>0.85709999999999997</v>
          </cell>
          <cell r="O1578">
            <v>0.71040000000000003</v>
          </cell>
          <cell r="P1578">
            <v>0.58130000000000004</v>
          </cell>
          <cell r="Q1578">
            <v>0.16793893129770993</v>
          </cell>
        </row>
        <row r="1579">
          <cell r="B1579" t="str">
            <v>4604_HS_ELA</v>
          </cell>
          <cell r="C1579" t="str">
            <v>York 4</v>
          </cell>
          <cell r="D1579" t="str">
            <v>ELA</v>
          </cell>
          <cell r="E1579" t="str">
            <v>4604</v>
          </cell>
          <cell r="F1579" t="str">
            <v>HS</v>
          </cell>
          <cell r="G1579">
            <v>117</v>
          </cell>
          <cell r="H1579">
            <v>6</v>
          </cell>
          <cell r="I1579">
            <v>0</v>
          </cell>
          <cell r="J1579">
            <v>89</v>
          </cell>
          <cell r="K1579">
            <v>2</v>
          </cell>
          <cell r="L1579">
            <v>1</v>
          </cell>
          <cell r="M1579">
            <v>0.76070000000000004</v>
          </cell>
          <cell r="N1579">
            <v>0.33329999999999999</v>
          </cell>
          <cell r="O1579">
            <v>0.96230000000000004</v>
          </cell>
          <cell r="P1579">
            <v>0.2016</v>
          </cell>
          <cell r="Q1579">
            <v>0.73983739837398377</v>
          </cell>
        </row>
        <row r="1580">
          <cell r="B1580" t="str">
            <v>4604_04_ELA</v>
          </cell>
          <cell r="C1580" t="str">
            <v>York 4</v>
          </cell>
          <cell r="D1580" t="str">
            <v>ELA</v>
          </cell>
          <cell r="E1580" t="str">
            <v>4604</v>
          </cell>
          <cell r="F1580" t="str">
            <v>04</v>
          </cell>
          <cell r="G1580">
            <v>146</v>
          </cell>
          <cell r="H1580">
            <v>11</v>
          </cell>
          <cell r="I1580">
            <v>13</v>
          </cell>
          <cell r="J1580">
            <v>38</v>
          </cell>
          <cell r="K1580">
            <v>6</v>
          </cell>
          <cell r="L1580">
            <v>0.92349999999999999</v>
          </cell>
          <cell r="M1580">
            <v>0.26029999999999998</v>
          </cell>
          <cell r="N1580">
            <v>0.54549999999999998</v>
          </cell>
          <cell r="O1580">
            <v>0.71819999999999995</v>
          </cell>
          <cell r="P1580">
            <v>0.45800000000000002</v>
          </cell>
          <cell r="Q1580">
            <v>0.28025477707006369</v>
          </cell>
        </row>
        <row r="1581">
          <cell r="B1581" t="str">
            <v>4604_08_ELA</v>
          </cell>
          <cell r="C1581" t="str">
            <v>York 4</v>
          </cell>
          <cell r="D1581" t="str">
            <v>ELA</v>
          </cell>
          <cell r="E1581" t="str">
            <v>4604</v>
          </cell>
          <cell r="F1581" t="str">
            <v>08</v>
          </cell>
          <cell r="G1581">
            <v>113</v>
          </cell>
          <cell r="H1581">
            <v>10</v>
          </cell>
          <cell r="I1581">
            <v>12</v>
          </cell>
          <cell r="J1581">
            <v>13</v>
          </cell>
          <cell r="K1581">
            <v>7</v>
          </cell>
          <cell r="L1581">
            <v>0.91110000000000002</v>
          </cell>
          <cell r="M1581">
            <v>0.115</v>
          </cell>
          <cell r="N1581">
            <v>0.7</v>
          </cell>
          <cell r="O1581">
            <v>0.66010000000000002</v>
          </cell>
          <cell r="P1581">
            <v>0.54510000000000003</v>
          </cell>
          <cell r="Q1581">
            <v>0.16260162601626016</v>
          </cell>
        </row>
        <row r="1582">
          <cell r="B1582" t="str">
            <v>4604_HS_ELA</v>
          </cell>
          <cell r="C1582" t="str">
            <v>York 4</v>
          </cell>
          <cell r="D1582" t="str">
            <v>ELA</v>
          </cell>
          <cell r="E1582" t="str">
            <v>4604</v>
          </cell>
          <cell r="F1582" t="str">
            <v>HS</v>
          </cell>
          <cell r="G1582">
            <v>95</v>
          </cell>
          <cell r="H1582">
            <v>3</v>
          </cell>
          <cell r="I1582">
            <v>1</v>
          </cell>
          <cell r="J1582">
            <v>71</v>
          </cell>
          <cell r="K1582">
            <v>2</v>
          </cell>
          <cell r="L1582">
            <v>0.9899</v>
          </cell>
          <cell r="M1582">
            <v>0.74739999999999995</v>
          </cell>
          <cell r="N1582">
            <v>0.66669999999999996</v>
          </cell>
          <cell r="O1582">
            <v>0.95760000000000001</v>
          </cell>
          <cell r="P1582">
            <v>0.2102</v>
          </cell>
          <cell r="Q1582">
            <v>0.74489795918367352</v>
          </cell>
        </row>
        <row r="1583">
          <cell r="B1583" t="str">
            <v>4604_04_Math</v>
          </cell>
          <cell r="C1583" t="str">
            <v>York 4</v>
          </cell>
          <cell r="D1583" t="str">
            <v>Math</v>
          </cell>
          <cell r="E1583" t="str">
            <v>4604</v>
          </cell>
          <cell r="F1583" t="str">
            <v>04</v>
          </cell>
          <cell r="G1583">
            <v>161</v>
          </cell>
          <cell r="H1583">
            <v>9</v>
          </cell>
          <cell r="I1583">
            <v>2</v>
          </cell>
          <cell r="J1583">
            <v>36</v>
          </cell>
          <cell r="K1583">
            <v>1</v>
          </cell>
          <cell r="L1583">
            <v>0.98839999999999995</v>
          </cell>
          <cell r="M1583">
            <v>0.22359999999999999</v>
          </cell>
          <cell r="N1583">
            <v>0.1111</v>
          </cell>
          <cell r="O1583">
            <v>0.66990000000000005</v>
          </cell>
          <cell r="P1583">
            <v>0.44629999999999997</v>
          </cell>
          <cell r="Q1583">
            <v>0.21764705882352942</v>
          </cell>
        </row>
        <row r="1584">
          <cell r="B1584" t="str">
            <v>4604_08_Math</v>
          </cell>
          <cell r="C1584" t="str">
            <v>York 4</v>
          </cell>
          <cell r="D1584" t="str">
            <v>Math</v>
          </cell>
          <cell r="E1584" t="str">
            <v>4604</v>
          </cell>
          <cell r="F1584" t="str">
            <v>08</v>
          </cell>
          <cell r="G1584">
            <v>124</v>
          </cell>
          <cell r="H1584">
            <v>7</v>
          </cell>
          <cell r="I1584">
            <v>1</v>
          </cell>
          <cell r="J1584">
            <v>16</v>
          </cell>
          <cell r="K1584">
            <v>6</v>
          </cell>
          <cell r="L1584">
            <v>0.99239999999999995</v>
          </cell>
          <cell r="M1584">
            <v>0.129</v>
          </cell>
          <cell r="N1584">
            <v>0.85709999999999997</v>
          </cell>
          <cell r="O1584">
            <v>0.60770000000000002</v>
          </cell>
          <cell r="P1584">
            <v>0.47870000000000001</v>
          </cell>
          <cell r="Q1584">
            <v>0.16793893129770993</v>
          </cell>
        </row>
        <row r="1585">
          <cell r="B1585" t="str">
            <v>4604_HS_Math</v>
          </cell>
          <cell r="C1585" t="str">
            <v>York 4</v>
          </cell>
          <cell r="D1585" t="str">
            <v>Math</v>
          </cell>
          <cell r="E1585" t="str">
            <v>4604</v>
          </cell>
          <cell r="F1585" t="str">
            <v>HS</v>
          </cell>
          <cell r="G1585">
            <v>123</v>
          </cell>
          <cell r="H1585">
            <v>11</v>
          </cell>
          <cell r="I1585">
            <v>2</v>
          </cell>
          <cell r="J1585">
            <v>47</v>
          </cell>
          <cell r="K1585">
            <v>5</v>
          </cell>
          <cell r="L1585">
            <v>0.98529999999999995</v>
          </cell>
          <cell r="M1585">
            <v>0.3821</v>
          </cell>
          <cell r="N1585">
            <v>0.45450000000000002</v>
          </cell>
          <cell r="O1585">
            <v>0.78380000000000005</v>
          </cell>
          <cell r="P1585">
            <v>0.4017</v>
          </cell>
          <cell r="Q1585">
            <v>0.38805970149253732</v>
          </cell>
        </row>
        <row r="1586">
          <cell r="B1586" t="str">
            <v>4604_04_Math</v>
          </cell>
          <cell r="C1586" t="str">
            <v>York 4</v>
          </cell>
          <cell r="D1586" t="str">
            <v>Math</v>
          </cell>
          <cell r="E1586" t="str">
            <v>4604</v>
          </cell>
          <cell r="F1586" t="str">
            <v>04</v>
          </cell>
          <cell r="G1586">
            <v>146</v>
          </cell>
          <cell r="H1586">
            <v>11</v>
          </cell>
          <cell r="I1586">
            <v>13</v>
          </cell>
          <cell r="J1586">
            <v>40</v>
          </cell>
          <cell r="K1586">
            <v>2</v>
          </cell>
          <cell r="L1586">
            <v>0.92349999999999999</v>
          </cell>
          <cell r="M1586">
            <v>0.27400000000000002</v>
          </cell>
          <cell r="N1586">
            <v>0.18179999999999999</v>
          </cell>
          <cell r="O1586">
            <v>0.66590000000000005</v>
          </cell>
          <cell r="P1586">
            <v>0.39190000000000003</v>
          </cell>
          <cell r="Q1586">
            <v>0.26751592356687898</v>
          </cell>
        </row>
        <row r="1587">
          <cell r="B1587" t="str">
            <v>4604_08_Math</v>
          </cell>
          <cell r="C1587" t="str">
            <v>York 4</v>
          </cell>
          <cell r="D1587" t="str">
            <v>Math</v>
          </cell>
          <cell r="E1587" t="str">
            <v>4604</v>
          </cell>
          <cell r="F1587" t="str">
            <v>08</v>
          </cell>
          <cell r="G1587">
            <v>116</v>
          </cell>
          <cell r="H1587">
            <v>10</v>
          </cell>
          <cell r="I1587">
            <v>9</v>
          </cell>
          <cell r="J1587">
            <v>10</v>
          </cell>
          <cell r="K1587">
            <v>5</v>
          </cell>
          <cell r="L1587">
            <v>0.93330000000000002</v>
          </cell>
          <cell r="M1587">
            <v>8.6199999999999999E-2</v>
          </cell>
          <cell r="N1587">
            <v>0.5</v>
          </cell>
          <cell r="O1587">
            <v>0.61860000000000004</v>
          </cell>
          <cell r="P1587">
            <v>0.53239999999999998</v>
          </cell>
          <cell r="Q1587">
            <v>0.11904761904761904</v>
          </cell>
        </row>
        <row r="1588">
          <cell r="B1588" t="str">
            <v>4604_HS_Math</v>
          </cell>
          <cell r="C1588" t="str">
            <v>York 4</v>
          </cell>
          <cell r="D1588" t="str">
            <v>Math</v>
          </cell>
          <cell r="E1588" t="str">
            <v>4604</v>
          </cell>
          <cell r="F1588" t="str">
            <v>HS</v>
          </cell>
          <cell r="G1588">
            <v>108</v>
          </cell>
          <cell r="H1588">
            <v>8</v>
          </cell>
          <cell r="I1588">
            <v>3</v>
          </cell>
          <cell r="J1588">
            <v>48</v>
          </cell>
          <cell r="K1588">
            <v>1</v>
          </cell>
          <cell r="L1588">
            <v>0.9748</v>
          </cell>
          <cell r="M1588">
            <v>0.44440000000000002</v>
          </cell>
          <cell r="N1588">
            <v>0.125</v>
          </cell>
          <cell r="O1588">
            <v>0.72750000000000004</v>
          </cell>
          <cell r="P1588">
            <v>0.28310000000000002</v>
          </cell>
          <cell r="Q1588">
            <v>0.42241379310344829</v>
          </cell>
        </row>
        <row r="1589">
          <cell r="B1589" t="str">
            <v>5209_04_ELA</v>
          </cell>
          <cell r="C1589" t="str">
            <v>Palmetto Unified</v>
          </cell>
          <cell r="D1589" t="str">
            <v>ELA</v>
          </cell>
          <cell r="E1589" t="str">
            <v>5209</v>
          </cell>
          <cell r="F1589" t="str">
            <v>04</v>
          </cell>
          <cell r="G1589">
            <v>0</v>
          </cell>
          <cell r="H1589">
            <v>0</v>
          </cell>
          <cell r="I1589">
            <v>0</v>
          </cell>
          <cell r="J1589">
            <v>0</v>
          </cell>
          <cell r="K1589">
            <v>0</v>
          </cell>
          <cell r="L1589">
            <v>0</v>
          </cell>
          <cell r="M1589">
            <v>0</v>
          </cell>
          <cell r="N1589">
            <v>0</v>
          </cell>
          <cell r="O1589">
            <v>0</v>
          </cell>
          <cell r="P1589">
            <v>0</v>
          </cell>
          <cell r="Q1589" t="e">
            <v>#DIV/0!</v>
          </cell>
        </row>
        <row r="1590">
          <cell r="B1590" t="str">
            <v>5209_08_ELA</v>
          </cell>
          <cell r="C1590" t="str">
            <v>Palmetto Unified</v>
          </cell>
          <cell r="D1590" t="str">
            <v>ELA</v>
          </cell>
          <cell r="E1590" t="str">
            <v>5209</v>
          </cell>
          <cell r="F1590" t="str">
            <v>08</v>
          </cell>
          <cell r="G1590">
            <v>0</v>
          </cell>
          <cell r="H1590">
            <v>0</v>
          </cell>
          <cell r="I1590">
            <v>0</v>
          </cell>
          <cell r="J1590">
            <v>0</v>
          </cell>
          <cell r="K1590">
            <v>0</v>
          </cell>
          <cell r="L1590">
            <v>0</v>
          </cell>
          <cell r="M1590">
            <v>0</v>
          </cell>
          <cell r="N1590">
            <v>0</v>
          </cell>
          <cell r="O1590">
            <v>0</v>
          </cell>
          <cell r="P1590">
            <v>0</v>
          </cell>
          <cell r="Q1590" t="e">
            <v>#DIV/0!</v>
          </cell>
        </row>
        <row r="1591">
          <cell r="B1591" t="str">
            <v>5209_04_Math</v>
          </cell>
          <cell r="C1591" t="str">
            <v>Palmetto Unified</v>
          </cell>
          <cell r="D1591" t="str">
            <v>Math</v>
          </cell>
          <cell r="E1591" t="str">
            <v>5209</v>
          </cell>
          <cell r="F1591" t="str">
            <v>04</v>
          </cell>
          <cell r="G1591">
            <v>0</v>
          </cell>
          <cell r="H1591">
            <v>0</v>
          </cell>
          <cell r="I1591">
            <v>0</v>
          </cell>
          <cell r="J1591">
            <v>0</v>
          </cell>
          <cell r="K1591">
            <v>0</v>
          </cell>
          <cell r="L1591">
            <v>0</v>
          </cell>
          <cell r="M1591">
            <v>0</v>
          </cell>
          <cell r="N1591">
            <v>0</v>
          </cell>
          <cell r="O1591">
            <v>0</v>
          </cell>
          <cell r="P1591">
            <v>0</v>
          </cell>
          <cell r="Q1591" t="e">
            <v>#DIV/0!</v>
          </cell>
        </row>
        <row r="1592">
          <cell r="B1592" t="str">
            <v>5209_08_Math</v>
          </cell>
          <cell r="C1592" t="str">
            <v>Palmetto Unified</v>
          </cell>
          <cell r="D1592" t="str">
            <v>Math</v>
          </cell>
          <cell r="E1592" t="str">
            <v>5209</v>
          </cell>
          <cell r="F1592" t="str">
            <v>08</v>
          </cell>
          <cell r="G1592">
            <v>0</v>
          </cell>
          <cell r="H1592">
            <v>0</v>
          </cell>
          <cell r="I1592">
            <v>0</v>
          </cell>
          <cell r="J1592">
            <v>0</v>
          </cell>
          <cell r="K1592">
            <v>0</v>
          </cell>
          <cell r="L1592">
            <v>0</v>
          </cell>
          <cell r="M1592">
            <v>0</v>
          </cell>
          <cell r="N1592">
            <v>0</v>
          </cell>
          <cell r="O1592">
            <v>0</v>
          </cell>
          <cell r="P1592">
            <v>0</v>
          </cell>
          <cell r="Q1592" t="e">
            <v>#DIV/0!</v>
          </cell>
        </row>
        <row r="1593">
          <cell r="B1593" t="str">
            <v>5208_04_ELA</v>
          </cell>
          <cell r="C1593" t="str">
            <v>SC Department of Juvenile Justice</v>
          </cell>
          <cell r="D1593" t="str">
            <v>ELA</v>
          </cell>
          <cell r="E1593" t="str">
            <v>5208</v>
          </cell>
          <cell r="F1593" t="str">
            <v>04</v>
          </cell>
          <cell r="G1593">
            <v>0</v>
          </cell>
          <cell r="H1593">
            <v>0</v>
          </cell>
          <cell r="I1593">
            <v>0</v>
          </cell>
          <cell r="J1593">
            <v>0</v>
          </cell>
          <cell r="K1593">
            <v>0</v>
          </cell>
          <cell r="L1593">
            <v>0</v>
          </cell>
          <cell r="M1593">
            <v>0</v>
          </cell>
          <cell r="N1593">
            <v>0</v>
          </cell>
          <cell r="O1593">
            <v>0</v>
          </cell>
          <cell r="P1593">
            <v>0</v>
          </cell>
          <cell r="Q1593" t="str">
            <v>NA</v>
          </cell>
        </row>
        <row r="1594">
          <cell r="B1594" t="str">
            <v>5208_04_Math</v>
          </cell>
          <cell r="C1594" t="str">
            <v>SC Department of Juvenile Justice</v>
          </cell>
          <cell r="D1594" t="str">
            <v>Math</v>
          </cell>
          <cell r="E1594" t="str">
            <v>5208</v>
          </cell>
          <cell r="F1594" t="str">
            <v>04</v>
          </cell>
          <cell r="G1594">
            <v>0</v>
          </cell>
          <cell r="H1594">
            <v>0</v>
          </cell>
          <cell r="I1594">
            <v>0</v>
          </cell>
          <cell r="J1594">
            <v>0</v>
          </cell>
          <cell r="K1594">
            <v>0</v>
          </cell>
          <cell r="L1594">
            <v>0</v>
          </cell>
          <cell r="M1594">
            <v>0</v>
          </cell>
          <cell r="N1594">
            <v>0</v>
          </cell>
          <cell r="O1594">
            <v>0</v>
          </cell>
          <cell r="P1594">
            <v>0</v>
          </cell>
          <cell r="Q1594" t="str">
            <v>NA</v>
          </cell>
        </row>
        <row r="1595">
          <cell r="B1595" t="str">
            <v>5205_HS_Math</v>
          </cell>
          <cell r="C1595" t="str">
            <v>SC Governor's School for Agriculture at John de la Howe</v>
          </cell>
          <cell r="D1595" t="str">
            <v>Math</v>
          </cell>
          <cell r="E1595" t="str">
            <v>5205</v>
          </cell>
          <cell r="F1595" t="str">
            <v>HS</v>
          </cell>
          <cell r="G1595">
            <v>0</v>
          </cell>
          <cell r="H1595">
            <v>0</v>
          </cell>
          <cell r="I1595">
            <v>0</v>
          </cell>
          <cell r="J1595">
            <v>0</v>
          </cell>
          <cell r="K1595">
            <v>0</v>
          </cell>
          <cell r="L1595">
            <v>0</v>
          </cell>
          <cell r="M1595">
            <v>0</v>
          </cell>
          <cell r="N1595">
            <v>0</v>
          </cell>
          <cell r="O1595">
            <v>0</v>
          </cell>
          <cell r="P1595">
            <v>0</v>
          </cell>
          <cell r="Q1595" t="e">
            <v>#DIV/0!</v>
          </cell>
        </row>
        <row r="1596">
          <cell r="B1596" t="str">
            <v>5364_HS_Math</v>
          </cell>
          <cell r="C1596" t="str">
            <v>SC Governor's School for the Arts and Humanities</v>
          </cell>
          <cell r="D1596" t="str">
            <v>Math</v>
          </cell>
          <cell r="E1596" t="str">
            <v>5364</v>
          </cell>
          <cell r="F1596" t="str">
            <v>HS</v>
          </cell>
          <cell r="G1596">
            <v>0</v>
          </cell>
          <cell r="H1596">
            <v>0</v>
          </cell>
          <cell r="I1596">
            <v>0</v>
          </cell>
          <cell r="J1596">
            <v>0</v>
          </cell>
          <cell r="K1596">
            <v>0</v>
          </cell>
          <cell r="L1596">
            <v>0</v>
          </cell>
          <cell r="M1596">
            <v>0</v>
          </cell>
          <cell r="N1596">
            <v>0</v>
          </cell>
          <cell r="O1596">
            <v>0</v>
          </cell>
          <cell r="P1596">
            <v>0</v>
          </cell>
          <cell r="Q1596" t="e">
            <v>#DIV/0!</v>
          </cell>
        </row>
        <row r="1597">
          <cell r="B1597" t="str">
            <v>5395_04_ELA</v>
          </cell>
          <cell r="C1597" t="str">
            <v>SC Governor's School for Science &amp; Math</v>
          </cell>
          <cell r="D1597" t="str">
            <v>ELA</v>
          </cell>
          <cell r="E1597">
            <v>5395</v>
          </cell>
          <cell r="F1597" t="str">
            <v>04</v>
          </cell>
          <cell r="G1597">
            <v>0</v>
          </cell>
          <cell r="H1597">
            <v>0</v>
          </cell>
          <cell r="I1597">
            <v>0</v>
          </cell>
          <cell r="J1597">
            <v>0</v>
          </cell>
          <cell r="K1597">
            <v>0</v>
          </cell>
          <cell r="L1597">
            <v>0</v>
          </cell>
          <cell r="M1597">
            <v>0</v>
          </cell>
          <cell r="N1597">
            <v>0</v>
          </cell>
          <cell r="O1597">
            <v>0</v>
          </cell>
          <cell r="P1597">
            <v>0</v>
          </cell>
          <cell r="Q1597" t="e">
            <v>#DIV/0!</v>
          </cell>
        </row>
        <row r="1598">
          <cell r="B1598" t="str">
            <v>5395_08_ELA</v>
          </cell>
          <cell r="C1598" t="str">
            <v>SC Governor's School for Science &amp; Math</v>
          </cell>
          <cell r="D1598" t="str">
            <v>ELA</v>
          </cell>
          <cell r="E1598">
            <v>5395</v>
          </cell>
          <cell r="F1598" t="str">
            <v>08</v>
          </cell>
          <cell r="G1598">
            <v>0</v>
          </cell>
          <cell r="H1598">
            <v>0</v>
          </cell>
          <cell r="I1598">
            <v>0</v>
          </cell>
          <cell r="J1598">
            <v>0</v>
          </cell>
          <cell r="K1598">
            <v>0</v>
          </cell>
          <cell r="L1598">
            <v>0</v>
          </cell>
          <cell r="M1598">
            <v>0</v>
          </cell>
          <cell r="N1598">
            <v>0</v>
          </cell>
          <cell r="O1598">
            <v>0</v>
          </cell>
          <cell r="P1598">
            <v>0</v>
          </cell>
          <cell r="Q1598" t="e">
            <v>#DIV/0!</v>
          </cell>
        </row>
        <row r="1599">
          <cell r="B1599" t="str">
            <v>5395_HS_ELA</v>
          </cell>
          <cell r="C1599" t="str">
            <v>SC Governor's School for Science &amp; Math</v>
          </cell>
          <cell r="D1599" t="str">
            <v>ELA</v>
          </cell>
          <cell r="E1599">
            <v>5395</v>
          </cell>
          <cell r="F1599" t="str">
            <v>HS</v>
          </cell>
          <cell r="G1599">
            <v>0</v>
          </cell>
          <cell r="H1599">
            <v>0</v>
          </cell>
          <cell r="I1599">
            <v>0</v>
          </cell>
          <cell r="J1599">
            <v>0</v>
          </cell>
          <cell r="K1599">
            <v>0</v>
          </cell>
          <cell r="L1599">
            <v>0</v>
          </cell>
          <cell r="M1599">
            <v>0</v>
          </cell>
          <cell r="N1599">
            <v>0</v>
          </cell>
          <cell r="O1599">
            <v>0</v>
          </cell>
          <cell r="P1599">
            <v>0</v>
          </cell>
          <cell r="Q1599" t="e">
            <v>#DIV/0!</v>
          </cell>
        </row>
        <row r="1600">
          <cell r="B1600" t="str">
            <v>5395_04_Math</v>
          </cell>
          <cell r="C1600" t="str">
            <v>SC Governor's School for Science &amp; Math</v>
          </cell>
          <cell r="D1600" t="str">
            <v>Math</v>
          </cell>
          <cell r="E1600">
            <v>5395</v>
          </cell>
          <cell r="F1600" t="str">
            <v>04</v>
          </cell>
          <cell r="G1600">
            <v>0</v>
          </cell>
          <cell r="H1600">
            <v>0</v>
          </cell>
          <cell r="I1600">
            <v>0</v>
          </cell>
          <cell r="J1600">
            <v>0</v>
          </cell>
          <cell r="K1600">
            <v>0</v>
          </cell>
          <cell r="L1600">
            <v>0</v>
          </cell>
          <cell r="M1600">
            <v>0</v>
          </cell>
          <cell r="N1600">
            <v>0</v>
          </cell>
          <cell r="O1600">
            <v>0</v>
          </cell>
          <cell r="P1600">
            <v>0</v>
          </cell>
          <cell r="Q1600" t="e">
            <v>#DIV/0!</v>
          </cell>
        </row>
        <row r="1601">
          <cell r="B1601" t="str">
            <v>5395_08_Math</v>
          </cell>
          <cell r="C1601" t="str">
            <v>SC Governor's School for Science &amp; Math</v>
          </cell>
          <cell r="D1601" t="str">
            <v>Math</v>
          </cell>
          <cell r="E1601">
            <v>5395</v>
          </cell>
          <cell r="F1601" t="str">
            <v>08</v>
          </cell>
          <cell r="G1601">
            <v>0</v>
          </cell>
          <cell r="H1601">
            <v>0</v>
          </cell>
          <cell r="I1601">
            <v>0</v>
          </cell>
          <cell r="J1601">
            <v>0</v>
          </cell>
          <cell r="K1601">
            <v>0</v>
          </cell>
          <cell r="L1601">
            <v>0</v>
          </cell>
          <cell r="M1601">
            <v>0</v>
          </cell>
          <cell r="N1601">
            <v>0</v>
          </cell>
          <cell r="O1601">
            <v>0</v>
          </cell>
          <cell r="P1601">
            <v>0</v>
          </cell>
          <cell r="Q1601" t="e">
            <v>#DIV/0!</v>
          </cell>
        </row>
        <row r="1602">
          <cell r="B1602" t="str">
            <v>5395_HS_Math</v>
          </cell>
          <cell r="C1602" t="str">
            <v>SC Governor's School for Science &amp; Math</v>
          </cell>
          <cell r="D1602" t="str">
            <v>Math</v>
          </cell>
          <cell r="E1602">
            <v>5395</v>
          </cell>
          <cell r="F1602" t="str">
            <v>HS</v>
          </cell>
          <cell r="G1602">
            <v>0</v>
          </cell>
          <cell r="H1602">
            <v>0</v>
          </cell>
          <cell r="I1602">
            <v>0</v>
          </cell>
          <cell r="J1602">
            <v>0</v>
          </cell>
          <cell r="K1602">
            <v>0</v>
          </cell>
          <cell r="L1602">
            <v>0</v>
          </cell>
          <cell r="M1602">
            <v>0</v>
          </cell>
          <cell r="N1602">
            <v>0</v>
          </cell>
          <cell r="O1602">
            <v>0</v>
          </cell>
          <cell r="P1602">
            <v>0</v>
          </cell>
          <cell r="Q1602" t="e">
            <v>#DIV/0!</v>
          </cell>
        </row>
      </sheetData>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0DC961-0502-4A01-B699-A26B430EB798}">
  <sheetPr codeName="Sheet01"/>
  <dimension ref="A1:K25"/>
  <sheetViews>
    <sheetView showGridLines="0" showRowColHeaders="0" zoomScale="145" zoomScaleNormal="145" workbookViewId="0">
      <selection sqref="A1:D1"/>
    </sheetView>
  </sheetViews>
  <sheetFormatPr defaultRowHeight="15" x14ac:dyDescent="0.25"/>
  <cols>
    <col min="1" max="1" width="29.85546875" style="81" customWidth="1"/>
    <col min="2" max="2" width="34.7109375" style="81" customWidth="1"/>
    <col min="3" max="3" width="36.140625" style="81" customWidth="1"/>
    <col min="4" max="4" width="31.42578125" style="81" customWidth="1"/>
    <col min="5" max="5" width="9.140625" style="85"/>
    <col min="6" max="10" width="9.140625" style="81"/>
    <col min="11" max="11" width="5.7109375" style="81" customWidth="1"/>
    <col min="12" max="16384" width="9.140625" style="81"/>
  </cols>
  <sheetData>
    <row r="1" spans="1:11" ht="21" x14ac:dyDescent="0.35">
      <c r="A1" s="122" t="s">
        <v>258</v>
      </c>
      <c r="B1" s="123"/>
      <c r="C1" s="123"/>
      <c r="D1" s="124"/>
      <c r="E1" s="84"/>
      <c r="F1" s="82"/>
      <c r="G1" s="82"/>
      <c r="H1" s="82"/>
      <c r="I1" s="82"/>
      <c r="J1" s="82"/>
      <c r="K1" s="82"/>
    </row>
    <row r="2" spans="1:11" ht="75" customHeight="1" x14ac:dyDescent="0.25">
      <c r="A2" s="125" t="s">
        <v>443</v>
      </c>
      <c r="B2" s="125"/>
      <c r="C2" s="125"/>
      <c r="D2" s="125"/>
    </row>
    <row r="3" spans="1:11" ht="21" customHeight="1" x14ac:dyDescent="0.35">
      <c r="A3" s="122" t="s">
        <v>259</v>
      </c>
      <c r="B3" s="123"/>
      <c r="C3" s="123"/>
      <c r="D3" s="124"/>
      <c r="E3" s="84"/>
      <c r="F3" s="82"/>
      <c r="G3" s="82"/>
      <c r="H3" s="82"/>
      <c r="I3" s="82"/>
      <c r="J3" s="82"/>
      <c r="K3" s="82"/>
    </row>
    <row r="4" spans="1:11" ht="249.95" customHeight="1" x14ac:dyDescent="0.25">
      <c r="A4" s="125" t="s">
        <v>444</v>
      </c>
      <c r="B4" s="125"/>
      <c r="C4" s="125"/>
      <c r="D4" s="125"/>
    </row>
    <row r="5" spans="1:11" s="83" customFormat="1" ht="18.75" x14ac:dyDescent="0.2">
      <c r="A5" s="126" t="s">
        <v>313</v>
      </c>
      <c r="B5" s="127"/>
      <c r="C5" s="127"/>
      <c r="D5" s="128"/>
      <c r="E5" s="87"/>
    </row>
    <row r="6" spans="1:11" s="83" customFormat="1" ht="45" customHeight="1" x14ac:dyDescent="0.2">
      <c r="A6" s="120" t="s">
        <v>315</v>
      </c>
      <c r="B6" s="120"/>
      <c r="C6" s="121" t="s">
        <v>311</v>
      </c>
      <c r="D6" s="121"/>
      <c r="E6" s="88"/>
    </row>
    <row r="7" spans="1:11" s="83" customFormat="1" ht="45" customHeight="1" x14ac:dyDescent="0.2">
      <c r="A7" s="120" t="s">
        <v>316</v>
      </c>
      <c r="B7" s="120"/>
      <c r="C7" s="121" t="s">
        <v>311</v>
      </c>
      <c r="D7" s="121"/>
      <c r="E7" s="88"/>
    </row>
    <row r="8" spans="1:11" s="83" customFormat="1" ht="45" customHeight="1" x14ac:dyDescent="0.2">
      <c r="A8" s="120" t="s">
        <v>317</v>
      </c>
      <c r="B8" s="120"/>
      <c r="C8" s="121" t="s">
        <v>311</v>
      </c>
      <c r="D8" s="121"/>
      <c r="E8" s="88"/>
    </row>
    <row r="9" spans="1:11" s="83" customFormat="1" ht="45" customHeight="1" x14ac:dyDescent="0.2">
      <c r="A9" s="120" t="s">
        <v>318</v>
      </c>
      <c r="B9" s="120"/>
      <c r="C9" s="121" t="s">
        <v>312</v>
      </c>
      <c r="D9" s="121"/>
      <c r="E9" s="88"/>
    </row>
    <row r="10" spans="1:11" s="83" customFormat="1" ht="45" customHeight="1" x14ac:dyDescent="0.2">
      <c r="A10" s="120" t="s">
        <v>319</v>
      </c>
      <c r="B10" s="120"/>
      <c r="C10" s="121" t="s">
        <v>311</v>
      </c>
      <c r="D10" s="121"/>
      <c r="E10" s="88"/>
    </row>
    <row r="11" spans="1:11" s="83" customFormat="1" ht="45" customHeight="1" x14ac:dyDescent="0.2">
      <c r="A11" s="120" t="s">
        <v>320</v>
      </c>
      <c r="B11" s="120"/>
      <c r="C11" s="121" t="s">
        <v>311</v>
      </c>
      <c r="D11" s="121"/>
      <c r="E11" s="88"/>
    </row>
    <row r="12" spans="1:11" s="83" customFormat="1" ht="45" customHeight="1" x14ac:dyDescent="0.2">
      <c r="A12" s="120" t="s">
        <v>453</v>
      </c>
      <c r="B12" s="120"/>
      <c r="C12" s="121" t="s">
        <v>311</v>
      </c>
      <c r="D12" s="121"/>
      <c r="E12" s="88"/>
    </row>
    <row r="13" spans="1:11" s="83" customFormat="1" ht="45" customHeight="1" x14ac:dyDescent="0.2">
      <c r="A13" s="120" t="s">
        <v>454</v>
      </c>
      <c r="B13" s="120"/>
      <c r="C13" s="121" t="s">
        <v>311</v>
      </c>
      <c r="D13" s="121"/>
      <c r="E13" s="88"/>
    </row>
    <row r="14" spans="1:11" s="83" customFormat="1" ht="45" customHeight="1" x14ac:dyDescent="0.2">
      <c r="A14" s="129" t="s">
        <v>455</v>
      </c>
      <c r="B14" s="129"/>
      <c r="C14" s="133" t="s">
        <v>311</v>
      </c>
      <c r="D14" s="133"/>
      <c r="E14" s="88"/>
    </row>
    <row r="15" spans="1:11" s="83" customFormat="1" ht="18.75" x14ac:dyDescent="0.3">
      <c r="A15" s="130" t="s">
        <v>314</v>
      </c>
      <c r="B15" s="131"/>
      <c r="C15" s="131"/>
      <c r="D15" s="132"/>
      <c r="E15" s="86"/>
    </row>
    <row r="16" spans="1:11" s="83" customFormat="1" ht="11.25" x14ac:dyDescent="0.2">
      <c r="A16" s="118" t="s">
        <v>307</v>
      </c>
      <c r="B16" s="118" t="s">
        <v>297</v>
      </c>
      <c r="C16" s="118" t="s">
        <v>298</v>
      </c>
      <c r="D16" s="118" t="s">
        <v>153</v>
      </c>
      <c r="E16" s="86"/>
    </row>
    <row r="17" spans="1:5" s="83" customFormat="1" ht="33.75" customHeight="1" x14ac:dyDescent="0.2">
      <c r="A17" s="90" t="s">
        <v>321</v>
      </c>
      <c r="B17" s="89" t="s">
        <v>299</v>
      </c>
      <c r="C17" s="89" t="s">
        <v>300</v>
      </c>
      <c r="D17" s="90" t="s">
        <v>301</v>
      </c>
      <c r="E17" s="86"/>
    </row>
    <row r="18" spans="1:5" s="83" customFormat="1" ht="33.75" customHeight="1" x14ac:dyDescent="0.2">
      <c r="A18" s="90" t="s">
        <v>322</v>
      </c>
      <c r="B18" s="89" t="s">
        <v>441</v>
      </c>
      <c r="C18" s="89" t="s">
        <v>442</v>
      </c>
      <c r="D18" s="90" t="s">
        <v>301</v>
      </c>
      <c r="E18" s="86"/>
    </row>
    <row r="19" spans="1:5" s="83" customFormat="1" ht="33.75" customHeight="1" x14ac:dyDescent="0.2">
      <c r="A19" s="90" t="s">
        <v>323</v>
      </c>
      <c r="B19" s="89" t="s">
        <v>441</v>
      </c>
      <c r="C19" s="89" t="s">
        <v>442</v>
      </c>
      <c r="D19" s="90" t="s">
        <v>301</v>
      </c>
      <c r="E19" s="86"/>
    </row>
    <row r="20" spans="1:5" s="83" customFormat="1" ht="33.75" customHeight="1" x14ac:dyDescent="0.2">
      <c r="A20" s="90" t="s">
        <v>324</v>
      </c>
      <c r="B20" s="89" t="s">
        <v>441</v>
      </c>
      <c r="C20" s="89" t="s">
        <v>442</v>
      </c>
      <c r="D20" s="90" t="s">
        <v>301</v>
      </c>
      <c r="E20" s="86"/>
    </row>
    <row r="21" spans="1:5" s="83" customFormat="1" ht="33.75" customHeight="1" x14ac:dyDescent="0.2">
      <c r="A21" s="90" t="s">
        <v>325</v>
      </c>
      <c r="B21" s="89" t="s">
        <v>441</v>
      </c>
      <c r="C21" s="89" t="s">
        <v>442</v>
      </c>
      <c r="D21" s="90" t="s">
        <v>301</v>
      </c>
      <c r="E21" s="86"/>
    </row>
    <row r="22" spans="1:5" s="83" customFormat="1" ht="45" x14ac:dyDescent="0.2">
      <c r="A22" s="90" t="s">
        <v>326</v>
      </c>
      <c r="B22" s="89" t="s">
        <v>309</v>
      </c>
      <c r="C22" s="89" t="s">
        <v>303</v>
      </c>
      <c r="D22" s="90" t="s">
        <v>301</v>
      </c>
      <c r="E22" s="86"/>
    </row>
    <row r="23" spans="1:5" s="83" customFormat="1" ht="33.75" x14ac:dyDescent="0.2">
      <c r="A23" s="90" t="s">
        <v>327</v>
      </c>
      <c r="B23" s="89" t="s">
        <v>310</v>
      </c>
      <c r="C23" s="89" t="s">
        <v>310</v>
      </c>
      <c r="D23" s="90" t="s">
        <v>301</v>
      </c>
      <c r="E23" s="86"/>
    </row>
    <row r="24" spans="1:5" s="83" customFormat="1" ht="33.75" customHeight="1" x14ac:dyDescent="0.2">
      <c r="A24" s="90" t="s">
        <v>328</v>
      </c>
      <c r="B24" s="89" t="s">
        <v>304</v>
      </c>
      <c r="C24" s="89" t="s">
        <v>305</v>
      </c>
      <c r="D24" s="90" t="s">
        <v>302</v>
      </c>
      <c r="E24" s="86"/>
    </row>
    <row r="25" spans="1:5" s="83" customFormat="1" ht="129" customHeight="1" x14ac:dyDescent="0.2">
      <c r="A25" s="90" t="s">
        <v>329</v>
      </c>
      <c r="B25" s="89" t="s">
        <v>306</v>
      </c>
      <c r="C25" s="89" t="s">
        <v>308</v>
      </c>
      <c r="D25" s="90" t="s">
        <v>301</v>
      </c>
      <c r="E25" s="86"/>
    </row>
  </sheetData>
  <sheetProtection selectLockedCells="1" selectUnlockedCells="1"/>
  <mergeCells count="24">
    <mergeCell ref="A15:D15"/>
    <mergeCell ref="C13:D13"/>
    <mergeCell ref="C14:D14"/>
    <mergeCell ref="A13:B13"/>
    <mergeCell ref="A11:B11"/>
    <mergeCell ref="A10:B10"/>
    <mergeCell ref="C10:D10"/>
    <mergeCell ref="A12:B12"/>
    <mergeCell ref="C11:D11"/>
    <mergeCell ref="A14:B14"/>
    <mergeCell ref="C12:D12"/>
    <mergeCell ref="A7:B7"/>
    <mergeCell ref="C7:D7"/>
    <mergeCell ref="A8:B8"/>
    <mergeCell ref="C8:D8"/>
    <mergeCell ref="A9:B9"/>
    <mergeCell ref="C9:D9"/>
    <mergeCell ref="A6:B6"/>
    <mergeCell ref="C6:D6"/>
    <mergeCell ref="A1:D1"/>
    <mergeCell ref="A2:D2"/>
    <mergeCell ref="A3:D3"/>
    <mergeCell ref="A4:D4"/>
    <mergeCell ref="A5:D5"/>
  </mergeCells>
  <pageMargins left="0.25" right="0.25" top="0.25" bottom="0.25" header="0" footer="0"/>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02"/>
  <dimension ref="A1:T181"/>
  <sheetViews>
    <sheetView showGridLines="0" showRowColHeaders="0" tabSelected="1" zoomScale="145" zoomScaleNormal="145" workbookViewId="0">
      <pane ySplit="7" topLeftCell="A8" activePane="bottomLeft" state="frozen"/>
      <selection pane="bottomLeft" activeCell="A3" sqref="A3"/>
    </sheetView>
  </sheetViews>
  <sheetFormatPr defaultRowHeight="15" x14ac:dyDescent="0.25"/>
  <cols>
    <col min="1" max="1" width="6.7109375" customWidth="1"/>
    <col min="2" max="2" width="3" bestFit="1" customWidth="1"/>
    <col min="3" max="3" width="7.7109375" style="34" bestFit="1" customWidth="1"/>
    <col min="4" max="4" width="5" bestFit="1" customWidth="1"/>
    <col min="5" max="5" width="7.5703125" style="34" customWidth="1"/>
    <col min="6" max="6" width="5.5703125" style="34" bestFit="1" customWidth="1"/>
    <col min="7" max="7" width="7.42578125" bestFit="1" customWidth="1"/>
    <col min="8" max="8" width="5.85546875" bestFit="1" customWidth="1"/>
    <col min="9" max="9" width="8.140625" bestFit="1" customWidth="1"/>
    <col min="10" max="20" width="4.42578125" customWidth="1"/>
  </cols>
  <sheetData>
    <row r="1" spans="1:20" s="1" customFormat="1" ht="20.100000000000001" customHeight="1" x14ac:dyDescent="0.25">
      <c r="A1" s="24" t="s">
        <v>440</v>
      </c>
      <c r="B1" s="24"/>
      <c r="C1" s="24"/>
      <c r="D1" s="24"/>
      <c r="E1" s="24"/>
      <c r="F1" s="24"/>
      <c r="G1" s="24"/>
      <c r="H1" s="24"/>
      <c r="I1" s="24"/>
      <c r="J1" s="24"/>
      <c r="K1" s="24"/>
      <c r="L1" s="24"/>
      <c r="M1" s="24"/>
      <c r="N1" s="24"/>
      <c r="O1" s="24"/>
      <c r="P1" s="24"/>
      <c r="Q1" s="24"/>
      <c r="R1" s="24"/>
      <c r="S1" s="24"/>
      <c r="T1" s="43"/>
    </row>
    <row r="2" spans="1:20" s="4" customFormat="1" ht="11.25" x14ac:dyDescent="0.2">
      <c r="A2" s="2"/>
      <c r="B2" s="2"/>
      <c r="C2" s="7"/>
      <c r="D2" s="2"/>
      <c r="E2" s="7"/>
      <c r="F2" s="7"/>
      <c r="G2" s="3"/>
      <c r="H2" s="3"/>
    </row>
    <row r="3" spans="1:20" s="6" customFormat="1" ht="27.95" customHeight="1" x14ac:dyDescent="0.25">
      <c r="A3" s="92" t="s">
        <v>60</v>
      </c>
      <c r="B3" s="31"/>
      <c r="C3" s="31"/>
      <c r="D3" s="31"/>
      <c r="E3" s="31"/>
      <c r="F3" s="31"/>
      <c r="G3" s="31"/>
      <c r="H3" s="31"/>
      <c r="I3" s="31"/>
      <c r="J3" s="31"/>
      <c r="K3" s="31"/>
      <c r="L3" s="31"/>
      <c r="M3" s="31"/>
      <c r="N3" s="31"/>
      <c r="O3" s="5"/>
    </row>
    <row r="4" spans="1:20" s="4" customFormat="1" ht="11.25" x14ac:dyDescent="0.2">
      <c r="A4" s="4" t="str">
        <f>VLOOKUP(A3,Data!A:CN,2,FALSE)</f>
        <v>100 Old Colony Road</v>
      </c>
      <c r="C4" s="7"/>
      <c r="E4" s="7"/>
      <c r="F4" s="7"/>
    </row>
    <row r="5" spans="1:20" s="4" customFormat="1" ht="11.25" x14ac:dyDescent="0.2">
      <c r="A5" s="4" t="str">
        <f>VLOOKUP(A3,Data!A:CN,3,FALSE)</f>
        <v>Clinton</v>
      </c>
      <c r="C5" s="7"/>
      <c r="E5" s="7"/>
      <c r="F5" s="7"/>
      <c r="G5" s="7" t="str">
        <f>VLOOKUP(A3,Data!A:CN,4,FALSE)</f>
        <v>SC</v>
      </c>
      <c r="H5" s="7"/>
      <c r="I5" s="7" t="str">
        <f>VLOOKUP(A3,Data!A:CN,5,FALSE)</f>
        <v>29325</v>
      </c>
    </row>
    <row r="6" spans="1:20" s="4" customFormat="1" ht="11.25" x14ac:dyDescent="0.2">
      <c r="A6" s="2"/>
      <c r="B6" s="2"/>
      <c r="C6" s="7"/>
      <c r="D6" s="2"/>
      <c r="E6" s="7"/>
      <c r="F6" s="7"/>
      <c r="G6" s="3"/>
      <c r="H6" s="3"/>
    </row>
    <row r="7" spans="1:20" s="8" customFormat="1" ht="20.100000000000001" customHeight="1" x14ac:dyDescent="0.25">
      <c r="A7" s="25" t="s">
        <v>158</v>
      </c>
      <c r="B7" s="25"/>
      <c r="C7" s="32"/>
      <c r="D7" s="25"/>
      <c r="E7" s="32"/>
      <c r="F7" s="32"/>
      <c r="G7" s="25"/>
      <c r="H7" s="25"/>
      <c r="I7" s="25"/>
      <c r="J7" s="25"/>
      <c r="K7" s="25"/>
      <c r="L7" s="25"/>
      <c r="M7" s="25"/>
      <c r="N7" s="25"/>
      <c r="O7" s="25"/>
      <c r="P7" s="25"/>
      <c r="Q7" s="25"/>
      <c r="R7" s="25"/>
      <c r="S7" s="25"/>
      <c r="T7" s="44"/>
    </row>
    <row r="8" spans="1:20" s="4" customFormat="1" ht="14.25" x14ac:dyDescent="0.2">
      <c r="A8" s="19" t="s">
        <v>146</v>
      </c>
      <c r="B8" s="19"/>
      <c r="C8" s="19"/>
      <c r="D8" s="19"/>
      <c r="E8" s="19"/>
      <c r="F8" s="19"/>
      <c r="G8" s="19"/>
      <c r="H8" s="19"/>
      <c r="I8" s="19"/>
      <c r="J8" s="19"/>
      <c r="K8" s="19"/>
      <c r="L8" s="19"/>
      <c r="M8" s="19"/>
      <c r="N8" s="19"/>
      <c r="O8" s="19"/>
      <c r="P8" s="19"/>
      <c r="Q8" s="19"/>
      <c r="R8" s="19"/>
      <c r="S8" s="19"/>
      <c r="T8" s="46"/>
    </row>
    <row r="9" spans="1:20" s="4" customFormat="1" ht="11.25" x14ac:dyDescent="0.2">
      <c r="A9" s="64" t="s">
        <v>165</v>
      </c>
      <c r="B9" s="62"/>
      <c r="C9" s="62"/>
      <c r="D9" s="62"/>
      <c r="E9" s="62"/>
      <c r="F9" s="62"/>
      <c r="G9" s="62"/>
      <c r="H9" s="62"/>
      <c r="I9" s="62"/>
      <c r="J9" s="62"/>
      <c r="K9" s="62"/>
      <c r="L9" s="62"/>
      <c r="M9" s="62"/>
      <c r="N9" s="62"/>
      <c r="O9" s="62"/>
      <c r="P9" s="62"/>
      <c r="Q9" s="62"/>
      <c r="R9" s="62"/>
      <c r="S9" s="62"/>
      <c r="T9" s="45"/>
    </row>
    <row r="10" spans="1:20" s="4" customFormat="1" ht="11.25" x14ac:dyDescent="0.2">
      <c r="A10" s="63" t="s">
        <v>166</v>
      </c>
      <c r="B10" s="62"/>
      <c r="C10" s="62"/>
      <c r="D10" s="62"/>
      <c r="E10" s="62"/>
      <c r="F10" s="62"/>
      <c r="G10" s="62"/>
      <c r="H10" s="62"/>
      <c r="I10" s="62"/>
      <c r="J10" s="62"/>
      <c r="K10" s="62"/>
      <c r="L10" s="62"/>
      <c r="M10" s="62"/>
      <c r="N10" s="62"/>
      <c r="O10" s="62"/>
      <c r="P10" s="62"/>
      <c r="Q10" s="62"/>
      <c r="R10" s="62"/>
      <c r="S10" s="62"/>
      <c r="T10" s="45"/>
    </row>
    <row r="11" spans="1:20" s="4" customFormat="1" ht="44.25" customHeight="1" x14ac:dyDescent="0.2">
      <c r="A11" s="56" t="s">
        <v>153</v>
      </c>
      <c r="B11" s="53" t="s">
        <v>137</v>
      </c>
      <c r="C11" s="54">
        <v>0.63380000000000003</v>
      </c>
      <c r="D11" s="55" t="s">
        <v>141</v>
      </c>
      <c r="E11" s="54">
        <v>0.55549999999999999</v>
      </c>
      <c r="F11" s="55" t="s">
        <v>0</v>
      </c>
      <c r="G11" s="68">
        <f>+VLOOKUP(A3,Data!A:CN,6,FALSE)</f>
        <v>0.33329999999999999</v>
      </c>
      <c r="H11" s="55" t="s">
        <v>1</v>
      </c>
      <c r="I11" s="6" t="str">
        <f t="shared" ref="I11" si="0">IF(OR(G11="NA",G11="**"),"NA",IF(G11&lt;C11,"Not Met","Met"))</f>
        <v>Not Met</v>
      </c>
      <c r="J11" s="20"/>
      <c r="L11" s="20"/>
      <c r="M11" s="20"/>
      <c r="N11" s="20"/>
    </row>
    <row r="12" spans="1:20" s="4" customFormat="1" ht="14.25" x14ac:dyDescent="0.2">
      <c r="A12" s="19" t="s">
        <v>147</v>
      </c>
      <c r="B12" s="19"/>
      <c r="C12" s="19"/>
      <c r="D12" s="19"/>
      <c r="E12" s="19"/>
      <c r="F12" s="19"/>
      <c r="G12" s="19"/>
      <c r="H12" s="19"/>
      <c r="I12" s="19"/>
      <c r="J12" s="19"/>
      <c r="K12" s="19"/>
      <c r="L12" s="19"/>
      <c r="M12" s="19"/>
      <c r="N12" s="19"/>
      <c r="O12" s="19"/>
      <c r="P12" s="19"/>
      <c r="Q12" s="19"/>
      <c r="R12" s="19"/>
      <c r="S12" s="19"/>
      <c r="T12" s="46"/>
    </row>
    <row r="13" spans="1:20" s="4" customFormat="1" ht="11.25" x14ac:dyDescent="0.2">
      <c r="A13" s="64" t="s">
        <v>167</v>
      </c>
      <c r="B13" s="63"/>
      <c r="C13" s="63"/>
      <c r="D13" s="63"/>
      <c r="E13" s="63"/>
      <c r="F13" s="63"/>
      <c r="G13" s="63"/>
      <c r="H13" s="63"/>
      <c r="I13" s="63"/>
      <c r="J13" s="63"/>
      <c r="K13" s="63"/>
      <c r="L13" s="63"/>
      <c r="M13" s="63"/>
      <c r="N13" s="63"/>
      <c r="O13" s="63"/>
      <c r="P13" s="63"/>
      <c r="Q13" s="63"/>
      <c r="R13" s="63"/>
      <c r="S13" s="63"/>
      <c r="T13" s="45"/>
    </row>
    <row r="14" spans="1:20" s="4" customFormat="1" ht="11.25" x14ac:dyDescent="0.2">
      <c r="A14" s="33" t="s">
        <v>168</v>
      </c>
      <c r="B14" s="33"/>
      <c r="C14" s="33"/>
      <c r="D14" s="33"/>
      <c r="E14" s="33"/>
      <c r="F14" s="33"/>
      <c r="G14" s="33"/>
      <c r="H14" s="33"/>
      <c r="I14" s="33"/>
      <c r="J14" s="33"/>
      <c r="K14" s="33"/>
      <c r="L14" s="33"/>
      <c r="M14" s="33"/>
      <c r="N14" s="33"/>
      <c r="O14" s="33"/>
      <c r="P14" s="33"/>
      <c r="Q14" s="33"/>
      <c r="R14" s="33"/>
      <c r="S14" s="33"/>
      <c r="T14" s="45"/>
    </row>
    <row r="15" spans="1:20" s="4" customFormat="1" ht="44.25" customHeight="1" x14ac:dyDescent="0.2">
      <c r="A15" s="56" t="s">
        <v>153</v>
      </c>
      <c r="B15" s="53" t="s">
        <v>138</v>
      </c>
      <c r="C15" s="54">
        <v>0.22459999999999999</v>
      </c>
      <c r="D15" s="55" t="s">
        <v>141</v>
      </c>
      <c r="E15" s="54">
        <v>0.31490000000000001</v>
      </c>
      <c r="F15" s="55" t="s">
        <v>0</v>
      </c>
      <c r="G15" s="68">
        <f>+VLOOKUP(A3,Data!A:CN,7,FALSE)</f>
        <v>0.47620000000000001</v>
      </c>
      <c r="H15" s="55" t="s">
        <v>1</v>
      </c>
      <c r="I15" s="6" t="str">
        <f>IF(OR(G15="NA",G15="**"),"NA",IF(G15&gt;C15,"Not Met","Met"))</f>
        <v>Not Met</v>
      </c>
      <c r="J15" s="20"/>
      <c r="L15" s="20"/>
      <c r="M15" s="20"/>
      <c r="N15" s="20"/>
    </row>
    <row r="16" spans="1:20" s="4" customFormat="1" ht="14.25" x14ac:dyDescent="0.2">
      <c r="A16" s="19" t="s">
        <v>159</v>
      </c>
      <c r="B16" s="19"/>
      <c r="C16" s="19"/>
      <c r="D16" s="19"/>
      <c r="E16" s="19"/>
      <c r="F16" s="19"/>
      <c r="G16" s="19"/>
      <c r="H16" s="19"/>
      <c r="I16" s="19"/>
      <c r="J16" s="19"/>
      <c r="K16" s="19"/>
      <c r="L16" s="19"/>
      <c r="M16" s="19"/>
      <c r="N16" s="19"/>
      <c r="O16" s="19"/>
      <c r="P16" s="19"/>
      <c r="Q16" s="19"/>
      <c r="R16" s="19"/>
      <c r="S16" s="19"/>
      <c r="T16" s="46"/>
    </row>
    <row r="17" spans="1:20" s="4" customFormat="1" ht="11.25" x14ac:dyDescent="0.2">
      <c r="A17" s="64" t="s">
        <v>169</v>
      </c>
      <c r="B17" s="63"/>
      <c r="C17" s="63"/>
      <c r="D17" s="63"/>
      <c r="E17" s="63"/>
      <c r="F17" s="63"/>
      <c r="G17" s="63"/>
      <c r="H17" s="63"/>
      <c r="I17" s="63"/>
      <c r="J17" s="63"/>
      <c r="K17" s="63"/>
      <c r="L17" s="63"/>
      <c r="M17" s="63"/>
      <c r="N17" s="63"/>
      <c r="O17" s="63"/>
      <c r="P17" s="63"/>
      <c r="Q17" s="63"/>
      <c r="R17" s="63"/>
      <c r="S17" s="63"/>
      <c r="T17" s="45"/>
    </row>
    <row r="18" spans="1:20" s="4" customFormat="1" ht="11.25" x14ac:dyDescent="0.2">
      <c r="A18" s="63" t="s">
        <v>170</v>
      </c>
      <c r="B18" s="63"/>
      <c r="C18" s="63"/>
      <c r="D18" s="63"/>
      <c r="E18" s="63"/>
      <c r="F18" s="63"/>
      <c r="G18" s="63"/>
      <c r="H18" s="63"/>
      <c r="I18" s="63"/>
      <c r="J18" s="63"/>
      <c r="K18" s="63"/>
      <c r="L18" s="63"/>
      <c r="M18" s="63"/>
      <c r="N18" s="63"/>
      <c r="O18" s="63"/>
      <c r="P18" s="63"/>
      <c r="Q18" s="63"/>
      <c r="R18" s="63"/>
      <c r="S18" s="63"/>
      <c r="T18" s="45"/>
    </row>
    <row r="19" spans="1:20" s="4" customFormat="1" ht="44.25" customHeight="1" x14ac:dyDescent="0.2">
      <c r="A19" s="56" t="s">
        <v>153</v>
      </c>
      <c r="B19" s="53" t="s">
        <v>137</v>
      </c>
      <c r="C19" s="54">
        <v>0.95</v>
      </c>
      <c r="D19" s="55" t="s">
        <v>141</v>
      </c>
      <c r="E19" s="54">
        <v>0.99160000000000004</v>
      </c>
      <c r="F19" s="55" t="s">
        <v>0</v>
      </c>
      <c r="G19" s="68">
        <f>+VLOOKUP(A3,Data!A:CN,8,FALSE)</f>
        <v>1</v>
      </c>
      <c r="H19" s="55" t="s">
        <v>1</v>
      </c>
      <c r="I19" s="6" t="str">
        <f>IF(OR(G19="NA",G19="**"),"NA",IF(G19&lt;C19,"Not Met","Met"))</f>
        <v>Met</v>
      </c>
      <c r="J19" s="20"/>
      <c r="L19" s="20"/>
      <c r="M19" s="20"/>
      <c r="N19" s="20"/>
    </row>
    <row r="20" spans="1:20" s="4" customFormat="1" ht="11.25" x14ac:dyDescent="0.2">
      <c r="A20" s="64" t="s">
        <v>171</v>
      </c>
      <c r="B20" s="63"/>
      <c r="C20" s="63"/>
      <c r="D20" s="63"/>
      <c r="E20" s="63"/>
      <c r="F20" s="63"/>
      <c r="G20" s="63"/>
      <c r="H20" s="63"/>
      <c r="I20" s="63"/>
      <c r="J20" s="63"/>
      <c r="K20" s="63"/>
      <c r="L20" s="63"/>
      <c r="M20" s="63"/>
      <c r="N20" s="63"/>
      <c r="O20" s="63"/>
      <c r="P20" s="63"/>
      <c r="Q20" s="63"/>
      <c r="R20" s="63"/>
      <c r="S20" s="63"/>
      <c r="T20" s="45"/>
    </row>
    <row r="21" spans="1:20" s="4" customFormat="1" ht="11.25" x14ac:dyDescent="0.2">
      <c r="A21" s="63" t="s">
        <v>172</v>
      </c>
      <c r="B21" s="63"/>
      <c r="C21" s="63"/>
      <c r="D21" s="63"/>
      <c r="E21" s="63"/>
      <c r="F21" s="63"/>
      <c r="G21" s="63"/>
      <c r="H21" s="63"/>
      <c r="I21" s="63"/>
      <c r="J21" s="63"/>
      <c r="K21" s="63"/>
      <c r="L21" s="63"/>
      <c r="M21" s="63"/>
      <c r="N21" s="63"/>
      <c r="O21" s="63"/>
      <c r="P21" s="63"/>
      <c r="Q21" s="63"/>
      <c r="R21" s="63"/>
      <c r="S21" s="63"/>
      <c r="T21" s="45"/>
    </row>
    <row r="22" spans="1:20" s="4" customFormat="1" ht="44.25" customHeight="1" x14ac:dyDescent="0.2">
      <c r="A22" s="56" t="s">
        <v>153</v>
      </c>
      <c r="B22" s="53" t="s">
        <v>137</v>
      </c>
      <c r="C22" s="54">
        <v>0.95</v>
      </c>
      <c r="D22" s="55" t="s">
        <v>141</v>
      </c>
      <c r="E22" s="54">
        <v>0.97299999999999998</v>
      </c>
      <c r="F22" s="55" t="s">
        <v>0</v>
      </c>
      <c r="G22" s="68">
        <f>+VLOOKUP(A3,Data!A:CN,9,FALSE)</f>
        <v>1</v>
      </c>
      <c r="H22" s="55" t="s">
        <v>1</v>
      </c>
      <c r="I22" s="6" t="str">
        <f>IF(OR(G22="NA",G22="**"),"NA",IF(G22&lt;C22,"Not Met","Met"))</f>
        <v>Met</v>
      </c>
      <c r="J22" s="20"/>
      <c r="L22" s="20"/>
      <c r="M22" s="20"/>
      <c r="N22" s="20"/>
    </row>
    <row r="23" spans="1:20" s="4" customFormat="1" ht="11.25" x14ac:dyDescent="0.2">
      <c r="A23" s="64" t="s">
        <v>173</v>
      </c>
      <c r="B23" s="63"/>
      <c r="C23" s="63"/>
      <c r="D23" s="63"/>
      <c r="E23" s="63"/>
      <c r="F23" s="63"/>
      <c r="G23" s="63"/>
      <c r="H23" s="63"/>
      <c r="I23" s="63"/>
      <c r="J23" s="63"/>
      <c r="K23" s="63"/>
      <c r="L23" s="63"/>
      <c r="M23" s="63"/>
      <c r="N23" s="63"/>
      <c r="O23" s="63"/>
      <c r="P23" s="63"/>
      <c r="Q23" s="63"/>
      <c r="R23" s="63"/>
      <c r="S23" s="63"/>
      <c r="T23" s="45"/>
    </row>
    <row r="24" spans="1:20" s="4" customFormat="1" ht="11.25" x14ac:dyDescent="0.2">
      <c r="A24" s="63" t="s">
        <v>174</v>
      </c>
      <c r="B24" s="63"/>
      <c r="C24" s="63"/>
      <c r="D24" s="63"/>
      <c r="E24" s="63"/>
      <c r="F24" s="63"/>
      <c r="G24" s="63"/>
      <c r="H24" s="63"/>
      <c r="I24" s="63"/>
      <c r="J24" s="63"/>
      <c r="K24" s="63"/>
      <c r="L24" s="63"/>
      <c r="M24" s="63"/>
      <c r="N24" s="63"/>
      <c r="O24" s="63"/>
      <c r="P24" s="63"/>
      <c r="Q24" s="63"/>
      <c r="R24" s="63"/>
      <c r="S24" s="63"/>
      <c r="T24" s="45"/>
    </row>
    <row r="25" spans="1:20" s="4" customFormat="1" ht="44.25" customHeight="1" x14ac:dyDescent="0.2">
      <c r="A25" s="56" t="s">
        <v>153</v>
      </c>
      <c r="B25" s="53" t="s">
        <v>137</v>
      </c>
      <c r="C25" s="54">
        <v>0.95</v>
      </c>
      <c r="D25" s="55" t="s">
        <v>141</v>
      </c>
      <c r="E25" s="54">
        <v>0.94850000000000001</v>
      </c>
      <c r="F25" s="55" t="s">
        <v>0</v>
      </c>
      <c r="G25" s="68">
        <f>+VLOOKUP(A3,Data!A:CN,10,FALSE)</f>
        <v>1</v>
      </c>
      <c r="H25" s="55" t="s">
        <v>1</v>
      </c>
      <c r="I25" s="6" t="str">
        <f>IF(OR(G25="NA",G25="**"),"NA",IF(G25&lt;C25,"Not Met","Met"))</f>
        <v>Met</v>
      </c>
      <c r="J25" s="20"/>
      <c r="L25" s="20"/>
      <c r="M25" s="20"/>
      <c r="N25" s="20"/>
    </row>
    <row r="26" spans="1:20" s="4" customFormat="1" ht="11.25" x14ac:dyDescent="0.2">
      <c r="A26" s="64" t="s">
        <v>175</v>
      </c>
      <c r="B26" s="63"/>
      <c r="C26" s="63"/>
      <c r="D26" s="63"/>
      <c r="E26" s="63"/>
      <c r="F26" s="63"/>
      <c r="G26" s="63"/>
      <c r="H26" s="63"/>
      <c r="I26" s="63"/>
      <c r="J26" s="63"/>
      <c r="K26" s="63"/>
      <c r="L26" s="63"/>
      <c r="M26" s="63"/>
      <c r="N26" s="63"/>
      <c r="O26" s="63"/>
      <c r="P26" s="63"/>
      <c r="Q26" s="63"/>
      <c r="R26" s="63"/>
      <c r="S26" s="63"/>
      <c r="T26" s="45"/>
    </row>
    <row r="27" spans="1:20" s="4" customFormat="1" ht="11.25" x14ac:dyDescent="0.2">
      <c r="A27" s="63" t="s">
        <v>176</v>
      </c>
      <c r="B27" s="63"/>
      <c r="C27" s="63"/>
      <c r="D27" s="63"/>
      <c r="E27" s="63"/>
      <c r="F27" s="63"/>
      <c r="G27" s="63"/>
      <c r="H27" s="63"/>
      <c r="I27" s="63"/>
      <c r="J27" s="63"/>
      <c r="K27" s="63"/>
      <c r="L27" s="63"/>
      <c r="M27" s="63"/>
      <c r="N27" s="63"/>
      <c r="O27" s="63"/>
      <c r="P27" s="63"/>
      <c r="Q27" s="63"/>
      <c r="R27" s="63"/>
      <c r="S27" s="63"/>
      <c r="T27" s="45"/>
    </row>
    <row r="28" spans="1:20" s="4" customFormat="1" ht="44.25" customHeight="1" x14ac:dyDescent="0.2">
      <c r="A28" s="56" t="s">
        <v>153</v>
      </c>
      <c r="B28" s="53" t="s">
        <v>137</v>
      </c>
      <c r="C28" s="54">
        <v>0.95</v>
      </c>
      <c r="D28" s="55" t="s">
        <v>141</v>
      </c>
      <c r="E28" s="54">
        <v>0.9919</v>
      </c>
      <c r="F28" s="55" t="s">
        <v>0</v>
      </c>
      <c r="G28" s="68">
        <f>+VLOOKUP(A3,Data!A:CN,11,FALSE)</f>
        <v>1</v>
      </c>
      <c r="H28" s="55" t="s">
        <v>1</v>
      </c>
      <c r="I28" s="6" t="str">
        <f>IF(OR(G28="NA",G28="**"),"NA",IF(G28&lt;C28,"Not Met","Met"))</f>
        <v>Met</v>
      </c>
      <c r="J28" s="20"/>
      <c r="L28" s="20"/>
      <c r="M28" s="20"/>
      <c r="N28" s="20"/>
    </row>
    <row r="29" spans="1:20" s="4" customFormat="1" ht="11.25" x14ac:dyDescent="0.2">
      <c r="A29" s="64" t="s">
        <v>177</v>
      </c>
      <c r="B29" s="63"/>
      <c r="C29" s="63"/>
      <c r="D29" s="63"/>
      <c r="E29" s="63"/>
      <c r="F29" s="63"/>
      <c r="G29" s="63"/>
      <c r="H29" s="63"/>
      <c r="I29" s="63"/>
      <c r="J29" s="63"/>
      <c r="K29" s="63"/>
      <c r="L29" s="63"/>
      <c r="M29" s="63"/>
      <c r="N29" s="63"/>
      <c r="O29" s="63"/>
      <c r="P29" s="63"/>
      <c r="Q29" s="63"/>
      <c r="R29" s="63"/>
      <c r="S29" s="63"/>
      <c r="T29" s="45"/>
    </row>
    <row r="30" spans="1:20" s="4" customFormat="1" ht="11.25" x14ac:dyDescent="0.2">
      <c r="A30" s="63" t="s">
        <v>178</v>
      </c>
      <c r="B30" s="63"/>
      <c r="C30" s="63"/>
      <c r="D30" s="63"/>
      <c r="E30" s="63"/>
      <c r="F30" s="63"/>
      <c r="G30" s="63"/>
      <c r="H30" s="63"/>
      <c r="I30" s="63"/>
      <c r="J30" s="63"/>
      <c r="K30" s="63"/>
      <c r="L30" s="63"/>
      <c r="M30" s="63"/>
      <c r="N30" s="63"/>
      <c r="O30" s="63"/>
      <c r="P30" s="63"/>
      <c r="Q30" s="63"/>
      <c r="R30" s="63"/>
      <c r="S30" s="63"/>
      <c r="T30" s="45"/>
    </row>
    <row r="31" spans="1:20" s="4" customFormat="1" ht="44.25" customHeight="1" x14ac:dyDescent="0.2">
      <c r="A31" s="56" t="s">
        <v>153</v>
      </c>
      <c r="B31" s="53" t="s">
        <v>137</v>
      </c>
      <c r="C31" s="54">
        <v>0.95</v>
      </c>
      <c r="D31" s="55" t="s">
        <v>141</v>
      </c>
      <c r="E31" s="54">
        <v>0.97499999999999998</v>
      </c>
      <c r="F31" s="55" t="s">
        <v>0</v>
      </c>
      <c r="G31" s="68">
        <f>+VLOOKUP(A3,Data!A:CN,12,FALSE)</f>
        <v>0.95240000000000002</v>
      </c>
      <c r="H31" s="55" t="s">
        <v>1</v>
      </c>
      <c r="I31" s="6" t="str">
        <f>IF(OR(G31="NA",G31="**"),"NA",IF(G31&lt;C31,"Not Met","Met"))</f>
        <v>Met</v>
      </c>
      <c r="J31" s="20"/>
      <c r="L31" s="20"/>
      <c r="M31" s="20"/>
      <c r="N31" s="20"/>
    </row>
    <row r="32" spans="1:20" s="4" customFormat="1" ht="11.25" x14ac:dyDescent="0.2">
      <c r="A32" s="64" t="s">
        <v>179</v>
      </c>
      <c r="B32" s="63"/>
      <c r="C32" s="63"/>
      <c r="D32" s="63"/>
      <c r="E32" s="63"/>
      <c r="F32" s="63"/>
      <c r="G32" s="63"/>
      <c r="H32" s="63"/>
      <c r="I32" s="63"/>
      <c r="J32" s="63"/>
      <c r="K32" s="63"/>
      <c r="L32" s="63"/>
      <c r="M32" s="63"/>
      <c r="N32" s="63"/>
      <c r="O32" s="63"/>
      <c r="P32" s="63"/>
      <c r="Q32" s="63"/>
      <c r="R32" s="63"/>
      <c r="S32" s="63"/>
      <c r="T32" s="45"/>
    </row>
    <row r="33" spans="1:20" s="4" customFormat="1" ht="11.25" x14ac:dyDescent="0.2">
      <c r="A33" s="63" t="s">
        <v>180</v>
      </c>
      <c r="B33" s="63"/>
      <c r="C33" s="63"/>
      <c r="D33" s="63"/>
      <c r="E33" s="63"/>
      <c r="F33" s="63"/>
      <c r="G33" s="63"/>
      <c r="H33" s="63"/>
      <c r="I33" s="63"/>
      <c r="J33" s="63"/>
      <c r="K33" s="63"/>
      <c r="L33" s="63"/>
      <c r="M33" s="63"/>
      <c r="N33" s="63"/>
      <c r="O33" s="63"/>
      <c r="P33" s="63"/>
      <c r="Q33" s="63"/>
      <c r="R33" s="63"/>
      <c r="S33" s="63"/>
      <c r="T33" s="45"/>
    </row>
    <row r="34" spans="1:20" s="4" customFormat="1" ht="44.25" customHeight="1" x14ac:dyDescent="0.2">
      <c r="A34" s="56" t="s">
        <v>153</v>
      </c>
      <c r="B34" s="53" t="s">
        <v>137</v>
      </c>
      <c r="C34" s="54">
        <v>0.95</v>
      </c>
      <c r="D34" s="55" t="s">
        <v>141</v>
      </c>
      <c r="E34" s="54">
        <v>0.92159999999999997</v>
      </c>
      <c r="F34" s="55" t="s">
        <v>0</v>
      </c>
      <c r="G34" s="68">
        <f>+VLOOKUP(A3,Data!A:CN,13,FALSE)</f>
        <v>0.92310000000000003</v>
      </c>
      <c r="H34" s="55" t="s">
        <v>1</v>
      </c>
      <c r="I34" s="6" t="str">
        <f>IF(OR(G34="NA",G34="**"),"NA",IF(G34&lt;C34,"Not Met","Met"))</f>
        <v>Not Met</v>
      </c>
      <c r="J34" s="20"/>
      <c r="L34" s="20"/>
      <c r="M34" s="20"/>
      <c r="N34" s="20"/>
    </row>
    <row r="35" spans="1:20" s="4" customFormat="1" ht="11.25" x14ac:dyDescent="0.2">
      <c r="A35" s="64" t="s">
        <v>181</v>
      </c>
      <c r="B35" s="63"/>
      <c r="C35" s="63"/>
      <c r="D35" s="63"/>
      <c r="E35" s="63"/>
      <c r="F35" s="63"/>
      <c r="G35" s="63"/>
      <c r="H35" s="63"/>
      <c r="I35" s="63"/>
      <c r="J35" s="63"/>
      <c r="K35" s="63"/>
      <c r="L35" s="63"/>
      <c r="M35" s="63"/>
      <c r="N35" s="63"/>
      <c r="O35" s="63"/>
      <c r="P35" s="63"/>
      <c r="Q35" s="63"/>
      <c r="R35" s="63"/>
      <c r="S35" s="63"/>
      <c r="T35" s="45"/>
    </row>
    <row r="36" spans="1:20" s="4" customFormat="1" ht="11.25" x14ac:dyDescent="0.2">
      <c r="A36" s="63" t="s">
        <v>182</v>
      </c>
      <c r="B36" s="63"/>
      <c r="C36" s="63"/>
      <c r="D36" s="63"/>
      <c r="E36" s="63"/>
      <c r="F36" s="63"/>
      <c r="G36" s="63"/>
      <c r="H36" s="63"/>
      <c r="I36" s="63"/>
      <c r="J36" s="63"/>
      <c r="K36" s="63"/>
      <c r="L36" s="63"/>
      <c r="M36" s="63"/>
      <c r="N36" s="63"/>
      <c r="O36" s="63"/>
      <c r="P36" s="63"/>
      <c r="Q36" s="63"/>
      <c r="R36" s="63"/>
      <c r="S36" s="63"/>
      <c r="T36" s="45"/>
    </row>
    <row r="37" spans="1:20" s="4" customFormat="1" ht="44.25" customHeight="1" x14ac:dyDescent="0.2">
      <c r="A37" s="56" t="s">
        <v>153</v>
      </c>
      <c r="B37" s="53" t="s">
        <v>137</v>
      </c>
      <c r="C37" s="54">
        <v>0.20910000000000001</v>
      </c>
      <c r="D37" s="55" t="s">
        <v>141</v>
      </c>
      <c r="E37" s="54">
        <v>0.21609999999999999</v>
      </c>
      <c r="F37" s="55" t="s">
        <v>0</v>
      </c>
      <c r="G37" s="68">
        <f>+VLOOKUP(A3,Data!A:CN,14,FALSE)</f>
        <v>0.20449999999999999</v>
      </c>
      <c r="H37" s="55" t="s">
        <v>1</v>
      </c>
      <c r="I37" s="6" t="str">
        <f>IF(OR(G37="NA",G37="**"),"NA",IF(G37&lt;C37,"Not Met","Met"))</f>
        <v>Not Met</v>
      </c>
      <c r="J37" s="20"/>
      <c r="L37" s="20"/>
      <c r="M37" s="20"/>
      <c r="N37" s="20"/>
    </row>
    <row r="38" spans="1:20" s="4" customFormat="1" ht="11.25" x14ac:dyDescent="0.2">
      <c r="A38" s="64" t="s">
        <v>183</v>
      </c>
      <c r="B38" s="63"/>
      <c r="C38" s="63"/>
      <c r="D38" s="63"/>
      <c r="E38" s="63"/>
      <c r="F38" s="63"/>
      <c r="G38" s="63"/>
      <c r="H38" s="63"/>
      <c r="I38" s="63"/>
      <c r="J38" s="63"/>
      <c r="K38" s="63"/>
      <c r="L38" s="63"/>
      <c r="M38" s="63"/>
      <c r="N38" s="63"/>
      <c r="O38" s="63"/>
      <c r="P38" s="63"/>
      <c r="Q38" s="63"/>
      <c r="R38" s="63"/>
      <c r="S38" s="63"/>
      <c r="T38" s="45"/>
    </row>
    <row r="39" spans="1:20" s="4" customFormat="1" ht="11.25" x14ac:dyDescent="0.2">
      <c r="A39" s="63" t="s">
        <v>184</v>
      </c>
      <c r="B39" s="63"/>
      <c r="C39" s="63"/>
      <c r="D39" s="63"/>
      <c r="E39" s="63"/>
      <c r="F39" s="63"/>
      <c r="G39" s="63"/>
      <c r="H39" s="63"/>
      <c r="I39" s="63"/>
      <c r="J39" s="63"/>
      <c r="K39" s="63"/>
      <c r="L39" s="63"/>
      <c r="M39" s="63"/>
      <c r="N39" s="63"/>
      <c r="O39" s="63"/>
      <c r="P39" s="63"/>
      <c r="Q39" s="63"/>
      <c r="R39" s="63"/>
      <c r="S39" s="63"/>
      <c r="T39" s="45"/>
    </row>
    <row r="40" spans="1:20" s="4" customFormat="1" ht="44.25" customHeight="1" x14ac:dyDescent="0.2">
      <c r="A40" s="56" t="s">
        <v>153</v>
      </c>
      <c r="B40" s="53" t="s">
        <v>137</v>
      </c>
      <c r="C40" s="54">
        <v>0.1154</v>
      </c>
      <c r="D40" s="55" t="s">
        <v>141</v>
      </c>
      <c r="E40" s="54">
        <v>0.126</v>
      </c>
      <c r="F40" s="55" t="s">
        <v>0</v>
      </c>
      <c r="G40" s="68">
        <f>+VLOOKUP(A3,Data!A:CN,15,FALSE)</f>
        <v>0</v>
      </c>
      <c r="H40" s="55" t="s">
        <v>1</v>
      </c>
      <c r="I40" s="6" t="str">
        <f>IF(OR(G40="NA",G40="**"),"NA",IF(G40&lt;C40,"Not Met","Met"))</f>
        <v>Not Met</v>
      </c>
      <c r="J40" s="20"/>
      <c r="L40" s="20"/>
      <c r="M40" s="20"/>
      <c r="N40" s="20"/>
    </row>
    <row r="41" spans="1:20" s="4" customFormat="1" ht="11.25" x14ac:dyDescent="0.2">
      <c r="A41" s="64" t="s">
        <v>185</v>
      </c>
      <c r="B41" s="63"/>
      <c r="C41" s="63"/>
      <c r="D41" s="63"/>
      <c r="E41" s="63"/>
      <c r="F41" s="63"/>
      <c r="G41" s="63"/>
      <c r="H41" s="63"/>
      <c r="I41" s="63"/>
      <c r="J41" s="63"/>
      <c r="K41" s="63"/>
      <c r="L41" s="63"/>
      <c r="M41" s="63"/>
      <c r="N41" s="63"/>
      <c r="O41" s="63"/>
      <c r="P41" s="63"/>
      <c r="Q41" s="63"/>
      <c r="R41" s="63"/>
      <c r="S41" s="63"/>
      <c r="T41" s="45"/>
    </row>
    <row r="42" spans="1:20" s="4" customFormat="1" ht="11.25" x14ac:dyDescent="0.2">
      <c r="A42" s="63" t="s">
        <v>186</v>
      </c>
      <c r="B42" s="63"/>
      <c r="C42" s="63"/>
      <c r="D42" s="63"/>
      <c r="E42" s="63"/>
      <c r="F42" s="63"/>
      <c r="G42" s="63"/>
      <c r="H42" s="63"/>
      <c r="I42" s="63"/>
      <c r="J42" s="63"/>
      <c r="K42" s="63"/>
      <c r="L42" s="63"/>
      <c r="M42" s="63"/>
      <c r="N42" s="63"/>
      <c r="O42" s="63"/>
      <c r="P42" s="63"/>
      <c r="Q42" s="63"/>
      <c r="R42" s="63"/>
      <c r="S42" s="63"/>
      <c r="T42" s="45"/>
    </row>
    <row r="43" spans="1:20" s="4" customFormat="1" ht="44.25" customHeight="1" x14ac:dyDescent="0.2">
      <c r="A43" s="56" t="s">
        <v>153</v>
      </c>
      <c r="B43" s="53" t="s">
        <v>137</v>
      </c>
      <c r="C43" s="54">
        <v>0.45810000000000001</v>
      </c>
      <c r="D43" s="55" t="s">
        <v>141</v>
      </c>
      <c r="E43" s="54">
        <v>0.48480000000000001</v>
      </c>
      <c r="F43" s="55" t="s">
        <v>0</v>
      </c>
      <c r="G43" s="68">
        <f>+VLOOKUP(A3,Data!A:CN,16,FALSE)</f>
        <v>0.25</v>
      </c>
      <c r="H43" s="55" t="s">
        <v>1</v>
      </c>
      <c r="I43" s="6" t="str">
        <f>IF(OR(G43="NA",G43="**"),"NA",IF(G43&lt;C43,"Not Met","Met"))</f>
        <v>Not Met</v>
      </c>
      <c r="J43" s="20"/>
      <c r="L43" s="20"/>
      <c r="M43" s="20"/>
      <c r="N43" s="20"/>
    </row>
    <row r="44" spans="1:20" s="4" customFormat="1" ht="11.25" x14ac:dyDescent="0.2">
      <c r="A44" s="64" t="s">
        <v>187</v>
      </c>
      <c r="B44" s="63"/>
      <c r="C44" s="63"/>
      <c r="D44" s="63"/>
      <c r="E44" s="63"/>
      <c r="F44" s="63"/>
      <c r="G44" s="63"/>
      <c r="H44" s="63"/>
      <c r="I44" s="63"/>
      <c r="J44" s="63"/>
      <c r="K44" s="63"/>
      <c r="L44" s="63"/>
      <c r="M44" s="63"/>
      <c r="N44" s="63"/>
      <c r="O44" s="63"/>
      <c r="P44" s="63"/>
      <c r="Q44" s="63"/>
      <c r="R44" s="63"/>
      <c r="S44" s="63"/>
      <c r="T44" s="45"/>
    </row>
    <row r="45" spans="1:20" s="4" customFormat="1" ht="11.25" x14ac:dyDescent="0.2">
      <c r="A45" s="63" t="s">
        <v>188</v>
      </c>
      <c r="B45" s="63"/>
      <c r="C45" s="63"/>
      <c r="D45" s="63"/>
      <c r="E45" s="63"/>
      <c r="F45" s="63"/>
      <c r="G45" s="63"/>
      <c r="H45" s="63"/>
      <c r="I45" s="63"/>
      <c r="J45" s="63"/>
      <c r="K45" s="63"/>
      <c r="L45" s="63"/>
      <c r="M45" s="63"/>
      <c r="N45" s="63"/>
      <c r="O45" s="63"/>
      <c r="P45" s="63"/>
      <c r="Q45" s="63"/>
      <c r="R45" s="63"/>
      <c r="S45" s="63"/>
      <c r="T45" s="45"/>
    </row>
    <row r="46" spans="1:20" s="4" customFormat="1" ht="44.25" customHeight="1" x14ac:dyDescent="0.2">
      <c r="A46" s="56" t="s">
        <v>153</v>
      </c>
      <c r="B46" s="53" t="s">
        <v>137</v>
      </c>
      <c r="C46" s="54">
        <v>0.1978</v>
      </c>
      <c r="D46" s="55" t="s">
        <v>141</v>
      </c>
      <c r="E46" s="54">
        <v>0.18310000000000001</v>
      </c>
      <c r="F46" s="55" t="s">
        <v>0</v>
      </c>
      <c r="G46" s="68">
        <f>+VLOOKUP(A3,Data!A:CN,17,FALSE)</f>
        <v>0.20449999999999999</v>
      </c>
      <c r="H46" s="55" t="s">
        <v>1</v>
      </c>
      <c r="I46" s="6" t="str">
        <f>IF(OR(G46="NA",G46="**"),"NA",IF(G46&lt;C46,"Not Met","Met"))</f>
        <v>Met</v>
      </c>
      <c r="J46" s="20"/>
      <c r="L46" s="20"/>
      <c r="M46" s="20"/>
      <c r="N46" s="20"/>
    </row>
    <row r="47" spans="1:20" s="4" customFormat="1" ht="11.25" x14ac:dyDescent="0.2">
      <c r="A47" s="64" t="s">
        <v>189</v>
      </c>
      <c r="B47" s="63"/>
      <c r="C47" s="63"/>
      <c r="D47" s="63"/>
      <c r="E47" s="63"/>
      <c r="F47" s="63"/>
      <c r="G47" s="63"/>
      <c r="H47" s="63"/>
      <c r="I47" s="63"/>
      <c r="J47" s="63"/>
      <c r="K47" s="63"/>
      <c r="L47" s="63"/>
      <c r="M47" s="63"/>
      <c r="N47" s="63"/>
      <c r="O47" s="63"/>
      <c r="P47" s="63"/>
      <c r="Q47" s="63"/>
      <c r="R47" s="63"/>
      <c r="S47" s="63"/>
      <c r="T47" s="45"/>
    </row>
    <row r="48" spans="1:20" s="4" customFormat="1" ht="11.25" x14ac:dyDescent="0.2">
      <c r="A48" s="63" t="s">
        <v>190</v>
      </c>
      <c r="B48" s="63"/>
      <c r="C48" s="63"/>
      <c r="D48" s="63"/>
      <c r="E48" s="63"/>
      <c r="F48" s="63"/>
      <c r="G48" s="63"/>
      <c r="H48" s="63"/>
      <c r="I48" s="63"/>
      <c r="J48" s="63"/>
      <c r="K48" s="63"/>
      <c r="L48" s="63"/>
      <c r="M48" s="63"/>
      <c r="N48" s="63"/>
      <c r="O48" s="63"/>
      <c r="P48" s="63"/>
      <c r="Q48" s="63"/>
      <c r="R48" s="63"/>
      <c r="S48" s="63"/>
      <c r="T48" s="45"/>
    </row>
    <row r="49" spans="1:20" s="4" customFormat="1" ht="44.25" customHeight="1" x14ac:dyDescent="0.2">
      <c r="A49" s="56" t="s">
        <v>153</v>
      </c>
      <c r="B49" s="53" t="s">
        <v>137</v>
      </c>
      <c r="C49" s="54">
        <v>7.7799999999999994E-2</v>
      </c>
      <c r="D49" s="55" t="s">
        <v>141</v>
      </c>
      <c r="E49" s="54">
        <v>5.1900000000000002E-2</v>
      </c>
      <c r="F49" s="55" t="s">
        <v>0</v>
      </c>
      <c r="G49" s="68">
        <f>+VLOOKUP(A3,Data!A:CN,18,FALSE)</f>
        <v>0</v>
      </c>
      <c r="H49" s="55" t="s">
        <v>1</v>
      </c>
      <c r="I49" s="6" t="str">
        <f>IF(OR(G49="NA",G49="**"),"NA",IF(G49&lt;C49,"Not Met","Met"))</f>
        <v>Not Met</v>
      </c>
      <c r="J49" s="20"/>
      <c r="L49" s="20"/>
      <c r="M49" s="20"/>
      <c r="N49" s="20"/>
    </row>
    <row r="50" spans="1:20" s="4" customFormat="1" ht="11.25" x14ac:dyDescent="0.2">
      <c r="A50" s="64" t="s">
        <v>191</v>
      </c>
      <c r="B50" s="63"/>
      <c r="C50" s="63"/>
      <c r="D50" s="63"/>
      <c r="E50" s="63"/>
      <c r="F50" s="63"/>
      <c r="G50" s="63"/>
      <c r="H50" s="63"/>
      <c r="I50" s="63"/>
      <c r="J50" s="63"/>
      <c r="K50" s="63"/>
      <c r="L50" s="63"/>
      <c r="M50" s="63"/>
      <c r="N50" s="63"/>
      <c r="O50" s="63"/>
      <c r="P50" s="63"/>
      <c r="Q50" s="63"/>
      <c r="R50" s="63"/>
      <c r="S50" s="63"/>
      <c r="T50" s="45"/>
    </row>
    <row r="51" spans="1:20" s="4" customFormat="1" ht="11.25" x14ac:dyDescent="0.2">
      <c r="A51" s="63" t="s">
        <v>192</v>
      </c>
      <c r="B51" s="63"/>
      <c r="C51" s="63"/>
      <c r="D51" s="63"/>
      <c r="E51" s="63"/>
      <c r="F51" s="63"/>
      <c r="G51" s="63"/>
      <c r="H51" s="63"/>
      <c r="I51" s="63"/>
      <c r="J51" s="63"/>
      <c r="K51" s="63"/>
      <c r="L51" s="63"/>
      <c r="M51" s="63"/>
      <c r="N51" s="63"/>
      <c r="O51" s="63"/>
      <c r="P51" s="63"/>
      <c r="Q51" s="63"/>
      <c r="R51" s="63"/>
      <c r="S51" s="63"/>
      <c r="T51" s="45"/>
    </row>
    <row r="52" spans="1:20" s="4" customFormat="1" ht="44.25" customHeight="1" x14ac:dyDescent="0.2">
      <c r="A52" s="56" t="s">
        <v>153</v>
      </c>
      <c r="B52" s="53" t="s">
        <v>137</v>
      </c>
      <c r="C52" s="54">
        <v>0.26569999999999999</v>
      </c>
      <c r="D52" s="55" t="s">
        <v>141</v>
      </c>
      <c r="E52" s="54">
        <v>0.32640000000000002</v>
      </c>
      <c r="F52" s="55" t="s">
        <v>0</v>
      </c>
      <c r="G52" s="68">
        <f>+VLOOKUP(A3,Data!A:CN,19,FALSE)</f>
        <v>0.38100000000000001</v>
      </c>
      <c r="H52" s="55" t="s">
        <v>1</v>
      </c>
      <c r="I52" s="6" t="str">
        <f>IF(OR(G52="NA",G52="**"),"NA",IF(G52&lt;C52,"Not Met","Met"))</f>
        <v>Met</v>
      </c>
      <c r="J52" s="20"/>
      <c r="L52" s="20"/>
      <c r="M52" s="20"/>
      <c r="N52" s="20"/>
    </row>
    <row r="53" spans="1:20" s="4" customFormat="1" ht="11.25" x14ac:dyDescent="0.2">
      <c r="A53" s="64" t="s">
        <v>193</v>
      </c>
      <c r="B53" s="63"/>
      <c r="C53" s="63"/>
      <c r="D53" s="63"/>
      <c r="E53" s="63"/>
      <c r="F53" s="63"/>
      <c r="G53" s="63"/>
      <c r="H53" s="63"/>
      <c r="I53" s="63"/>
      <c r="J53" s="63"/>
      <c r="K53" s="63"/>
      <c r="L53" s="63"/>
      <c r="M53" s="63"/>
      <c r="N53" s="63"/>
      <c r="O53" s="63"/>
      <c r="P53" s="63"/>
      <c r="Q53" s="63"/>
      <c r="R53" s="63"/>
      <c r="S53" s="63"/>
      <c r="T53" s="45"/>
    </row>
    <row r="54" spans="1:20" s="4" customFormat="1" ht="11.25" x14ac:dyDescent="0.2">
      <c r="A54" s="63" t="s">
        <v>194</v>
      </c>
      <c r="B54" s="63"/>
      <c r="C54" s="63"/>
      <c r="D54" s="63"/>
      <c r="E54" s="63"/>
      <c r="F54" s="63"/>
      <c r="G54" s="63"/>
      <c r="H54" s="63"/>
      <c r="I54" s="63"/>
      <c r="J54" s="63"/>
      <c r="K54" s="63"/>
      <c r="L54" s="63"/>
      <c r="M54" s="63"/>
      <c r="N54" s="63"/>
      <c r="O54" s="63"/>
      <c r="P54" s="63"/>
      <c r="Q54" s="63"/>
      <c r="R54" s="63"/>
      <c r="S54" s="63"/>
      <c r="T54" s="45"/>
    </row>
    <row r="55" spans="1:20" s="4" customFormat="1" ht="44.25" customHeight="1" x14ac:dyDescent="0.2">
      <c r="A55" s="56" t="s">
        <v>153</v>
      </c>
      <c r="B55" s="53" t="s">
        <v>137</v>
      </c>
      <c r="C55" s="54">
        <v>0.55459999999999998</v>
      </c>
      <c r="D55" s="55" t="s">
        <v>141</v>
      </c>
      <c r="E55" s="54">
        <v>0.41349999999999998</v>
      </c>
      <c r="F55" s="55" t="s">
        <v>0</v>
      </c>
      <c r="G55" s="68">
        <f>+VLOOKUP(A3,Data!A:CN,20,FALSE)</f>
        <v>0</v>
      </c>
      <c r="H55" s="55" t="s">
        <v>1</v>
      </c>
      <c r="I55" s="6" t="str">
        <f>IF(OR(G55="NA",G55="**"),"NA",IF(G55&lt;C55,"Not Met","Met"))</f>
        <v>Not Met</v>
      </c>
      <c r="J55" s="20"/>
      <c r="L55" s="20"/>
      <c r="M55" s="20"/>
      <c r="N55" s="20"/>
    </row>
    <row r="56" spans="1:20" s="4" customFormat="1" ht="11.25" x14ac:dyDescent="0.2">
      <c r="A56" s="64" t="s">
        <v>195</v>
      </c>
      <c r="B56" s="63"/>
      <c r="C56" s="63"/>
      <c r="D56" s="63"/>
      <c r="E56" s="63"/>
      <c r="F56" s="63"/>
      <c r="G56" s="63"/>
      <c r="H56" s="63"/>
      <c r="I56" s="63"/>
      <c r="J56" s="63"/>
      <c r="K56" s="63"/>
      <c r="L56" s="63"/>
      <c r="M56" s="63"/>
      <c r="N56" s="63"/>
      <c r="O56" s="63"/>
      <c r="P56" s="63"/>
      <c r="Q56" s="63"/>
      <c r="R56" s="63"/>
      <c r="S56" s="63"/>
      <c r="T56" s="45"/>
    </row>
    <row r="57" spans="1:20" s="4" customFormat="1" ht="11.25" x14ac:dyDescent="0.2">
      <c r="A57" s="63" t="s">
        <v>196</v>
      </c>
      <c r="B57" s="63"/>
      <c r="C57" s="63"/>
      <c r="D57" s="63"/>
      <c r="E57" s="63"/>
      <c r="F57" s="63"/>
      <c r="G57" s="63"/>
      <c r="H57" s="63"/>
      <c r="I57" s="63"/>
      <c r="J57" s="63"/>
      <c r="K57" s="63"/>
      <c r="L57" s="63"/>
      <c r="M57" s="63"/>
      <c r="N57" s="63"/>
      <c r="O57" s="63"/>
      <c r="P57" s="63"/>
      <c r="Q57" s="63"/>
      <c r="R57" s="63"/>
      <c r="S57" s="63"/>
      <c r="T57" s="45"/>
    </row>
    <row r="58" spans="1:20" s="4" customFormat="1" ht="44.25" customHeight="1" x14ac:dyDescent="0.2">
      <c r="A58" s="56" t="s">
        <v>153</v>
      </c>
      <c r="B58" s="53" t="s">
        <v>137</v>
      </c>
      <c r="C58" s="54">
        <v>0.3826</v>
      </c>
      <c r="D58" s="55" t="s">
        <v>141</v>
      </c>
      <c r="E58" s="54">
        <v>0.3256</v>
      </c>
      <c r="F58" s="55" t="s">
        <v>0</v>
      </c>
      <c r="G58" s="68">
        <f>+VLOOKUP(A3,Data!A:CN,21,FALSE)</f>
        <v>0</v>
      </c>
      <c r="H58" s="55" t="s">
        <v>1</v>
      </c>
      <c r="I58" s="6" t="str">
        <f>IF(OR(G58="NA",G58="**"),"NA",IF(G58&lt;C58,"Not Met","Met"))</f>
        <v>Not Met</v>
      </c>
      <c r="J58" s="20"/>
      <c r="L58" s="20"/>
      <c r="M58" s="20"/>
      <c r="N58" s="20"/>
    </row>
    <row r="59" spans="1:20" s="4" customFormat="1" ht="11.25" x14ac:dyDescent="0.2">
      <c r="A59" s="64" t="s">
        <v>197</v>
      </c>
      <c r="B59" s="63"/>
      <c r="C59" s="63"/>
      <c r="D59" s="63"/>
      <c r="E59" s="63"/>
      <c r="F59" s="63"/>
      <c r="G59" s="63"/>
      <c r="H59" s="63"/>
      <c r="I59" s="63"/>
      <c r="J59" s="63"/>
      <c r="K59" s="63"/>
      <c r="L59" s="63"/>
      <c r="M59" s="63"/>
      <c r="N59" s="63"/>
      <c r="O59" s="63"/>
      <c r="P59" s="63"/>
      <c r="Q59" s="63"/>
      <c r="R59" s="63"/>
      <c r="S59" s="63"/>
      <c r="T59" s="45"/>
    </row>
    <row r="60" spans="1:20" s="4" customFormat="1" ht="11.25" x14ac:dyDescent="0.2">
      <c r="A60" s="33" t="s">
        <v>198</v>
      </c>
      <c r="B60" s="33"/>
      <c r="C60" s="33"/>
      <c r="D60" s="33"/>
      <c r="E60" s="33"/>
      <c r="F60" s="33"/>
      <c r="G60" s="33"/>
      <c r="H60" s="33"/>
      <c r="I60" s="33"/>
      <c r="J60" s="33"/>
      <c r="K60" s="33"/>
      <c r="L60" s="33"/>
      <c r="M60" s="33"/>
      <c r="N60" s="33"/>
      <c r="O60" s="33"/>
      <c r="P60" s="33"/>
      <c r="Q60" s="33"/>
      <c r="R60" s="33"/>
      <c r="S60" s="33"/>
      <c r="T60" s="45"/>
    </row>
    <row r="61" spans="1:20" s="4" customFormat="1" ht="44.25" customHeight="1" x14ac:dyDescent="0.2">
      <c r="A61" s="56" t="s">
        <v>153</v>
      </c>
      <c r="B61" s="53" t="s">
        <v>137</v>
      </c>
      <c r="C61" s="54">
        <v>0.49530000000000002</v>
      </c>
      <c r="D61" s="55" t="s">
        <v>141</v>
      </c>
      <c r="E61" s="54">
        <v>0.41589999999999999</v>
      </c>
      <c r="F61" s="55" t="s">
        <v>0</v>
      </c>
      <c r="G61" s="68">
        <f>+VLOOKUP(A3,Data!A:CN,22,FALSE)</f>
        <v>0.25</v>
      </c>
      <c r="H61" s="55" t="s">
        <v>1</v>
      </c>
      <c r="I61" s="6" t="str">
        <f>IF(OR(G61="NA",G61="**"),"NA",IF(G61&lt;C61,"Not Met","Met"))</f>
        <v>Not Met</v>
      </c>
      <c r="J61" s="20"/>
      <c r="L61" s="20"/>
      <c r="M61" s="20"/>
      <c r="N61" s="20"/>
    </row>
    <row r="62" spans="1:20" s="4" customFormat="1" ht="11.25" x14ac:dyDescent="0.2">
      <c r="A62" s="64" t="s">
        <v>199</v>
      </c>
      <c r="B62" s="63"/>
      <c r="C62" s="63"/>
      <c r="D62" s="63"/>
      <c r="E62" s="63"/>
      <c r="F62" s="63"/>
      <c r="G62" s="63"/>
      <c r="H62" s="63"/>
      <c r="I62" s="63"/>
      <c r="J62" s="63"/>
      <c r="K62" s="63"/>
      <c r="L62" s="63"/>
      <c r="M62" s="63"/>
      <c r="N62" s="63"/>
      <c r="O62" s="63"/>
      <c r="P62" s="63"/>
      <c r="Q62" s="63"/>
      <c r="R62" s="63"/>
      <c r="S62" s="63"/>
      <c r="T62" s="45"/>
    </row>
    <row r="63" spans="1:20" s="4" customFormat="1" ht="11.25" x14ac:dyDescent="0.2">
      <c r="A63" s="63" t="s">
        <v>200</v>
      </c>
      <c r="B63" s="63"/>
      <c r="C63" s="63"/>
      <c r="D63" s="63"/>
      <c r="E63" s="63"/>
      <c r="F63" s="63"/>
      <c r="G63" s="63"/>
      <c r="H63" s="63"/>
      <c r="I63" s="63"/>
      <c r="J63" s="63"/>
      <c r="K63" s="63"/>
      <c r="L63" s="63"/>
      <c r="M63" s="63"/>
      <c r="N63" s="63"/>
      <c r="O63" s="63"/>
      <c r="P63" s="63"/>
      <c r="Q63" s="63"/>
      <c r="R63" s="63"/>
      <c r="S63" s="63"/>
      <c r="T63" s="45"/>
    </row>
    <row r="64" spans="1:20" s="4" customFormat="1" ht="44.25" customHeight="1" x14ac:dyDescent="0.2">
      <c r="A64" s="56" t="s">
        <v>153</v>
      </c>
      <c r="B64" s="53" t="s">
        <v>137</v>
      </c>
      <c r="C64" s="54">
        <v>0.437</v>
      </c>
      <c r="D64" s="55" t="s">
        <v>141</v>
      </c>
      <c r="E64" s="54">
        <v>0.36570000000000003</v>
      </c>
      <c r="F64" s="55" t="s">
        <v>0</v>
      </c>
      <c r="G64" s="68">
        <f>+VLOOKUP(A3,Data!A:CN,23,FALSE)</f>
        <v>1</v>
      </c>
      <c r="H64" s="55" t="s">
        <v>1</v>
      </c>
      <c r="I64" s="6" t="str">
        <f>IF(OR(G64="NA",G64="**"),"NA",IF(G64&lt;C64,"Not Met","Met"))</f>
        <v>Met</v>
      </c>
      <c r="J64" s="20"/>
      <c r="L64" s="20"/>
      <c r="M64" s="20"/>
      <c r="N64" s="20"/>
    </row>
    <row r="65" spans="1:20" s="4" customFormat="1" ht="11.25" x14ac:dyDescent="0.2">
      <c r="A65" s="64" t="s">
        <v>201</v>
      </c>
      <c r="B65" s="63"/>
      <c r="C65" s="63"/>
      <c r="D65" s="63"/>
      <c r="E65" s="63"/>
      <c r="F65" s="63"/>
      <c r="G65" s="63"/>
      <c r="H65" s="63"/>
      <c r="I65" s="63"/>
      <c r="J65" s="63"/>
      <c r="K65" s="63"/>
      <c r="L65" s="63"/>
      <c r="M65" s="63"/>
      <c r="N65" s="63"/>
      <c r="O65" s="63"/>
      <c r="P65" s="63"/>
      <c r="Q65" s="63"/>
      <c r="R65" s="63"/>
      <c r="S65" s="63"/>
      <c r="T65" s="45"/>
    </row>
    <row r="66" spans="1:20" s="4" customFormat="1" ht="11.25" x14ac:dyDescent="0.2">
      <c r="A66" s="63" t="s">
        <v>202</v>
      </c>
      <c r="B66" s="63"/>
      <c r="C66" s="63"/>
      <c r="D66" s="63"/>
      <c r="E66" s="63"/>
      <c r="F66" s="63"/>
      <c r="G66" s="63"/>
      <c r="H66" s="63"/>
      <c r="I66" s="63"/>
      <c r="J66" s="63"/>
      <c r="K66" s="63"/>
      <c r="L66" s="63"/>
      <c r="M66" s="63"/>
      <c r="N66" s="63"/>
      <c r="O66" s="63"/>
      <c r="P66" s="63"/>
      <c r="Q66" s="63"/>
      <c r="R66" s="63"/>
      <c r="S66" s="63"/>
      <c r="T66" s="45"/>
    </row>
    <row r="67" spans="1:20" s="4" customFormat="1" ht="44.25" customHeight="1" x14ac:dyDescent="0.2">
      <c r="A67" s="56" t="s">
        <v>153</v>
      </c>
      <c r="B67" s="53" t="s">
        <v>137</v>
      </c>
      <c r="C67" s="54">
        <v>0.38979999999999998</v>
      </c>
      <c r="D67" s="55" t="s">
        <v>141</v>
      </c>
      <c r="E67" s="54">
        <v>0.38030000000000003</v>
      </c>
      <c r="F67" s="55" t="s">
        <v>0</v>
      </c>
      <c r="G67" s="68">
        <f>+VLOOKUP(A3,Data!A:CN,24,FALSE)</f>
        <v>0</v>
      </c>
      <c r="H67" s="55" t="s">
        <v>1</v>
      </c>
      <c r="I67" s="6" t="str">
        <f>IF(OR(G67="NA",G67="**"),"NA",IF(G67&lt;C67,"Not Met","Met"))</f>
        <v>Not Met</v>
      </c>
      <c r="J67" s="20"/>
      <c r="L67" s="20"/>
      <c r="M67" s="20"/>
      <c r="N67" s="20"/>
    </row>
    <row r="68" spans="1:20" s="4" customFormat="1" ht="11.25" x14ac:dyDescent="0.2">
      <c r="A68" s="64" t="s">
        <v>203</v>
      </c>
      <c r="B68" s="63"/>
      <c r="C68" s="63"/>
      <c r="D68" s="63"/>
      <c r="E68" s="63"/>
      <c r="F68" s="63"/>
      <c r="G68" s="63"/>
      <c r="H68" s="63"/>
      <c r="I68" s="63"/>
      <c r="J68" s="63"/>
      <c r="K68" s="63"/>
      <c r="L68" s="63"/>
      <c r="M68" s="63"/>
      <c r="N68" s="63"/>
      <c r="O68" s="63"/>
      <c r="P68" s="63"/>
      <c r="Q68" s="63"/>
      <c r="R68" s="63"/>
      <c r="S68" s="63"/>
      <c r="T68" s="45"/>
    </row>
    <row r="69" spans="1:20" s="4" customFormat="1" ht="11.25" x14ac:dyDescent="0.2">
      <c r="A69" s="63" t="s">
        <v>204</v>
      </c>
      <c r="B69" s="63"/>
      <c r="C69" s="63"/>
      <c r="D69" s="63"/>
      <c r="E69" s="63"/>
      <c r="F69" s="63"/>
      <c r="G69" s="63"/>
      <c r="H69" s="63"/>
      <c r="I69" s="63"/>
      <c r="J69" s="63"/>
      <c r="K69" s="63"/>
      <c r="L69" s="63"/>
      <c r="M69" s="63"/>
      <c r="N69" s="63"/>
      <c r="O69" s="63"/>
      <c r="P69" s="63"/>
      <c r="Q69" s="63"/>
      <c r="R69" s="63"/>
      <c r="S69" s="63"/>
      <c r="T69" s="45"/>
    </row>
    <row r="70" spans="1:20" s="4" customFormat="1" ht="44.25" customHeight="1" x14ac:dyDescent="0.2">
      <c r="A70" s="56" t="s">
        <v>153</v>
      </c>
      <c r="B70" s="53" t="s">
        <v>137</v>
      </c>
      <c r="C70" s="54">
        <v>0.40160000000000001</v>
      </c>
      <c r="D70" s="55" t="s">
        <v>141</v>
      </c>
      <c r="E70" s="54">
        <v>0.34539999999999998</v>
      </c>
      <c r="F70" s="55" t="s">
        <v>0</v>
      </c>
      <c r="G70" s="68">
        <f>+VLOOKUP(A3,Data!A:CN,25,FALSE)</f>
        <v>0</v>
      </c>
      <c r="H70" s="55" t="s">
        <v>1</v>
      </c>
      <c r="I70" s="6" t="str">
        <f>IF(OR(G70="NA",G70="**"),"NA",IF(G70&lt;C70,"Not Met","Met"))</f>
        <v>Not Met</v>
      </c>
      <c r="J70" s="20"/>
      <c r="L70" s="20"/>
      <c r="M70" s="20"/>
      <c r="N70" s="20"/>
    </row>
    <row r="71" spans="1:20" s="4" customFormat="1" ht="11.25" x14ac:dyDescent="0.2">
      <c r="A71" s="64" t="s">
        <v>205</v>
      </c>
      <c r="B71" s="63"/>
      <c r="C71" s="63"/>
      <c r="D71" s="63"/>
      <c r="E71" s="63"/>
      <c r="F71" s="63"/>
      <c r="G71" s="63"/>
      <c r="H71" s="63"/>
      <c r="I71" s="63"/>
      <c r="J71" s="63"/>
      <c r="K71" s="63"/>
      <c r="L71" s="63"/>
      <c r="M71" s="63"/>
      <c r="N71" s="63"/>
      <c r="O71" s="63"/>
      <c r="P71" s="63"/>
      <c r="Q71" s="63"/>
      <c r="R71" s="63"/>
      <c r="S71" s="63"/>
      <c r="T71" s="45"/>
    </row>
    <row r="72" spans="1:20" s="4" customFormat="1" ht="11.25" x14ac:dyDescent="0.2">
      <c r="A72" s="63" t="s">
        <v>445</v>
      </c>
      <c r="B72" s="63"/>
      <c r="C72" s="63"/>
      <c r="D72" s="63"/>
      <c r="E72" s="63"/>
      <c r="F72" s="63"/>
      <c r="G72" s="63"/>
      <c r="H72" s="63"/>
      <c r="I72" s="63"/>
      <c r="J72" s="63"/>
      <c r="K72" s="63"/>
      <c r="L72" s="63"/>
      <c r="M72" s="63"/>
      <c r="N72" s="63"/>
      <c r="O72" s="63"/>
      <c r="P72" s="63"/>
      <c r="Q72" s="63"/>
      <c r="R72" s="63"/>
      <c r="S72" s="63"/>
      <c r="T72" s="45"/>
    </row>
    <row r="73" spans="1:20" s="4" customFormat="1" ht="44.25" customHeight="1" x14ac:dyDescent="0.2">
      <c r="A73" s="56" t="s">
        <v>153</v>
      </c>
      <c r="B73" s="53" t="s">
        <v>138</v>
      </c>
      <c r="C73" s="54">
        <v>0.27529999999999999</v>
      </c>
      <c r="D73" s="55" t="s">
        <v>141</v>
      </c>
      <c r="E73" s="54">
        <v>0.35520000000000002</v>
      </c>
      <c r="F73" s="55" t="s">
        <v>0</v>
      </c>
      <c r="G73" s="68">
        <f>+VLOOKUP(A3,Data!A:CN,26,FALSE)</f>
        <v>0.29549999999999998</v>
      </c>
      <c r="H73" s="55" t="s">
        <v>1</v>
      </c>
      <c r="I73" s="6" t="str">
        <f>IF(OR(G73="NA",G73="**"),"NA",IF(G73&gt;C73,"Not Met","Met"))</f>
        <v>Not Met</v>
      </c>
      <c r="J73" s="20"/>
      <c r="L73" s="20"/>
      <c r="M73" s="20"/>
      <c r="N73" s="20"/>
    </row>
    <row r="74" spans="1:20" s="4" customFormat="1" ht="11.25" x14ac:dyDescent="0.2">
      <c r="A74" s="64" t="s">
        <v>206</v>
      </c>
      <c r="B74" s="63"/>
      <c r="C74" s="63"/>
      <c r="D74" s="63"/>
      <c r="E74" s="63"/>
      <c r="F74" s="63"/>
      <c r="G74" s="63"/>
      <c r="H74" s="63"/>
      <c r="I74" s="63"/>
      <c r="J74" s="63"/>
      <c r="K74" s="63"/>
      <c r="L74" s="63"/>
      <c r="M74" s="63"/>
      <c r="N74" s="63"/>
      <c r="O74" s="63"/>
      <c r="P74" s="63"/>
      <c r="Q74" s="63"/>
      <c r="R74" s="63"/>
      <c r="S74" s="63"/>
      <c r="T74" s="45"/>
    </row>
    <row r="75" spans="1:20" s="4" customFormat="1" ht="11.25" x14ac:dyDescent="0.2">
      <c r="A75" s="63" t="s">
        <v>446</v>
      </c>
      <c r="B75" s="63"/>
      <c r="C75" s="63"/>
      <c r="D75" s="63"/>
      <c r="E75" s="63"/>
      <c r="F75" s="63"/>
      <c r="G75" s="63"/>
      <c r="H75" s="63"/>
      <c r="I75" s="63"/>
      <c r="J75" s="63"/>
      <c r="K75" s="63"/>
      <c r="L75" s="63"/>
      <c r="M75" s="63"/>
      <c r="N75" s="63"/>
      <c r="O75" s="63"/>
      <c r="P75" s="63"/>
      <c r="Q75" s="63"/>
      <c r="R75" s="63"/>
      <c r="S75" s="63"/>
      <c r="T75" s="45"/>
    </row>
    <row r="76" spans="1:20" s="4" customFormat="1" ht="44.25" customHeight="1" x14ac:dyDescent="0.2">
      <c r="A76" s="56" t="s">
        <v>153</v>
      </c>
      <c r="B76" s="53" t="s">
        <v>138</v>
      </c>
      <c r="C76" s="54">
        <v>0.3281</v>
      </c>
      <c r="D76" s="55" t="s">
        <v>141</v>
      </c>
      <c r="E76" s="54">
        <v>0.40479999999999999</v>
      </c>
      <c r="F76" s="55" t="s">
        <v>0</v>
      </c>
      <c r="G76" s="68">
        <f>+VLOOKUP(A3,Data!A:CN,27,FALSE)</f>
        <v>0.47720000000000001</v>
      </c>
      <c r="H76" s="55" t="s">
        <v>1</v>
      </c>
      <c r="I76" s="6" t="str">
        <f>IF(OR(G76="NA",G76="**"),"NA",IF(G76&gt;C76,"Not Met","Met"))</f>
        <v>Not Met</v>
      </c>
      <c r="J76" s="20"/>
      <c r="L76" s="20"/>
      <c r="M76" s="20"/>
      <c r="N76" s="20"/>
    </row>
    <row r="77" spans="1:20" s="4" customFormat="1" ht="11.25" x14ac:dyDescent="0.2">
      <c r="A77" s="64" t="s">
        <v>207</v>
      </c>
      <c r="B77" s="63"/>
      <c r="C77" s="63"/>
      <c r="D77" s="63"/>
      <c r="E77" s="63"/>
      <c r="F77" s="63"/>
      <c r="G77" s="63"/>
      <c r="H77" s="63"/>
      <c r="I77" s="63"/>
      <c r="J77" s="63"/>
      <c r="K77" s="63"/>
      <c r="L77" s="63"/>
      <c r="M77" s="63"/>
      <c r="N77" s="63"/>
      <c r="O77" s="63"/>
      <c r="P77" s="63"/>
      <c r="Q77" s="63"/>
      <c r="R77" s="63"/>
      <c r="S77" s="63"/>
      <c r="T77" s="45"/>
    </row>
    <row r="78" spans="1:20" s="4" customFormat="1" ht="11.25" x14ac:dyDescent="0.2">
      <c r="A78" s="63" t="s">
        <v>447</v>
      </c>
      <c r="B78" s="63"/>
      <c r="C78" s="63"/>
      <c r="D78" s="63"/>
      <c r="E78" s="63"/>
      <c r="F78" s="63"/>
      <c r="G78" s="63"/>
      <c r="H78" s="63"/>
      <c r="I78" s="63"/>
      <c r="J78" s="63"/>
      <c r="K78" s="63"/>
      <c r="L78" s="63"/>
      <c r="M78" s="63"/>
      <c r="N78" s="63"/>
      <c r="O78" s="63"/>
      <c r="P78" s="63"/>
      <c r="Q78" s="63"/>
      <c r="R78" s="63"/>
      <c r="S78" s="63"/>
      <c r="T78" s="45"/>
    </row>
    <row r="79" spans="1:20" s="4" customFormat="1" ht="44.25" customHeight="1" x14ac:dyDescent="0.2">
      <c r="A79" s="56" t="s">
        <v>153</v>
      </c>
      <c r="B79" s="53" t="s">
        <v>138</v>
      </c>
      <c r="C79" s="54">
        <v>0.35680000000000001</v>
      </c>
      <c r="D79" s="55" t="s">
        <v>141</v>
      </c>
      <c r="E79" s="54">
        <v>0.36059999999999998</v>
      </c>
      <c r="F79" s="55" t="s">
        <v>0</v>
      </c>
      <c r="G79" s="68">
        <f>+VLOOKUP(A3,Data!A:CN,28,FALSE)</f>
        <v>0.56110000000000004</v>
      </c>
      <c r="H79" s="55" t="s">
        <v>1</v>
      </c>
      <c r="I79" s="6" t="str">
        <f>IF(OR(G79="NA",G79="**"),"NA",IF(G79&gt;C79,"Not Met","Met"))</f>
        <v>Not Met</v>
      </c>
      <c r="J79" s="20"/>
      <c r="L79" s="20"/>
      <c r="M79" s="20"/>
      <c r="N79" s="20"/>
    </row>
    <row r="80" spans="1:20" s="4" customFormat="1" ht="11.25" x14ac:dyDescent="0.2">
      <c r="A80" s="64" t="s">
        <v>208</v>
      </c>
      <c r="B80" s="63"/>
      <c r="C80" s="63"/>
      <c r="D80" s="63"/>
      <c r="E80" s="63"/>
      <c r="F80" s="63"/>
      <c r="G80" s="63"/>
      <c r="H80" s="63"/>
      <c r="I80" s="63"/>
      <c r="J80" s="63"/>
      <c r="K80" s="63"/>
      <c r="L80" s="63"/>
      <c r="M80" s="63"/>
      <c r="N80" s="63"/>
      <c r="O80" s="63"/>
      <c r="P80" s="63"/>
      <c r="Q80" s="63"/>
      <c r="R80" s="63"/>
      <c r="S80" s="63"/>
      <c r="T80" s="45"/>
    </row>
    <row r="81" spans="1:20" s="4" customFormat="1" ht="11.25" x14ac:dyDescent="0.2">
      <c r="A81" s="63" t="s">
        <v>448</v>
      </c>
      <c r="B81" s="63"/>
      <c r="C81" s="63"/>
      <c r="D81" s="63"/>
      <c r="E81" s="63"/>
      <c r="F81" s="63"/>
      <c r="G81" s="63"/>
      <c r="H81" s="63"/>
      <c r="I81" s="63"/>
      <c r="J81" s="63"/>
      <c r="K81" s="63"/>
      <c r="L81" s="63"/>
      <c r="M81" s="63"/>
      <c r="N81" s="63"/>
      <c r="O81" s="63"/>
      <c r="P81" s="63"/>
      <c r="Q81" s="63"/>
      <c r="R81" s="63"/>
      <c r="S81" s="63"/>
      <c r="T81" s="45"/>
    </row>
    <row r="82" spans="1:20" s="4" customFormat="1" ht="44.25" customHeight="1" x14ac:dyDescent="0.2">
      <c r="A82" s="56" t="s">
        <v>153</v>
      </c>
      <c r="B82" s="53" t="s">
        <v>138</v>
      </c>
      <c r="C82" s="54">
        <v>0.2326</v>
      </c>
      <c r="D82" s="55" t="s">
        <v>141</v>
      </c>
      <c r="E82" s="54">
        <v>0.2868</v>
      </c>
      <c r="F82" s="55" t="s">
        <v>0</v>
      </c>
      <c r="G82" s="68">
        <f>+VLOOKUP(A3,Data!A:CN,29,FALSE)</f>
        <v>0.27479999999999999</v>
      </c>
      <c r="H82" s="55" t="s">
        <v>1</v>
      </c>
      <c r="I82" s="6" t="str">
        <f>IF(OR(G82="NA",G82="**"),"NA",IF(G82&gt;C82,"Not Met","Met"))</f>
        <v>Not Met</v>
      </c>
      <c r="J82" s="20"/>
      <c r="L82" s="20"/>
      <c r="M82" s="20"/>
      <c r="N82" s="20"/>
    </row>
    <row r="83" spans="1:20" s="4" customFormat="1" ht="11.25" x14ac:dyDescent="0.2">
      <c r="A83" s="64" t="s">
        <v>209</v>
      </c>
      <c r="B83" s="63"/>
      <c r="C83" s="63"/>
      <c r="D83" s="63"/>
      <c r="E83" s="63"/>
      <c r="F83" s="63"/>
      <c r="G83" s="63"/>
      <c r="H83" s="63"/>
      <c r="I83" s="63"/>
      <c r="J83" s="63"/>
      <c r="K83" s="63"/>
      <c r="L83" s="63"/>
      <c r="M83" s="63"/>
      <c r="N83" s="63"/>
      <c r="O83" s="63"/>
      <c r="P83" s="63"/>
      <c r="Q83" s="63"/>
      <c r="R83" s="63"/>
      <c r="S83" s="63"/>
      <c r="T83" s="45"/>
    </row>
    <row r="84" spans="1:20" s="4" customFormat="1" ht="11.25" x14ac:dyDescent="0.2">
      <c r="A84" s="63" t="s">
        <v>449</v>
      </c>
      <c r="B84" s="63"/>
      <c r="C84" s="63"/>
      <c r="D84" s="63"/>
      <c r="E84" s="63"/>
      <c r="F84" s="63"/>
      <c r="G84" s="63"/>
      <c r="H84" s="63"/>
      <c r="I84" s="63"/>
      <c r="J84" s="63"/>
      <c r="K84" s="63"/>
      <c r="L84" s="63"/>
      <c r="M84" s="63"/>
      <c r="N84" s="63"/>
      <c r="O84" s="63"/>
      <c r="P84" s="63"/>
      <c r="Q84" s="63"/>
      <c r="R84" s="63"/>
      <c r="S84" s="63"/>
      <c r="T84" s="45"/>
    </row>
    <row r="85" spans="1:20" s="4" customFormat="1" ht="44.25" customHeight="1" x14ac:dyDescent="0.2">
      <c r="A85" s="56" t="s">
        <v>153</v>
      </c>
      <c r="B85" s="53" t="s">
        <v>138</v>
      </c>
      <c r="C85" s="54">
        <v>0.23769999999999999</v>
      </c>
      <c r="D85" s="55" t="s">
        <v>141</v>
      </c>
      <c r="E85" s="54">
        <v>0.26429999999999998</v>
      </c>
      <c r="F85" s="55" t="s">
        <v>0</v>
      </c>
      <c r="G85" s="68">
        <f>+VLOOKUP(A3,Data!A:CN,30,FALSE)</f>
        <v>0.24490000000000001</v>
      </c>
      <c r="H85" s="55" t="s">
        <v>1</v>
      </c>
      <c r="I85" s="6" t="str">
        <f>IF(OR(G85="NA",G85="**"),"NA",IF(G85&gt;C85,"Not Met","Met"))</f>
        <v>Not Met</v>
      </c>
      <c r="J85" s="20"/>
      <c r="L85" s="20"/>
      <c r="M85" s="20"/>
      <c r="N85" s="20"/>
    </row>
    <row r="86" spans="1:20" s="4" customFormat="1" ht="11.25" x14ac:dyDescent="0.2">
      <c r="A86" s="64" t="s">
        <v>210</v>
      </c>
      <c r="B86" s="63"/>
      <c r="C86" s="63"/>
      <c r="D86" s="63"/>
      <c r="E86" s="63"/>
      <c r="F86" s="63"/>
      <c r="G86" s="63"/>
      <c r="H86" s="63"/>
      <c r="I86" s="63"/>
      <c r="J86" s="63"/>
      <c r="K86" s="63"/>
      <c r="L86" s="63"/>
      <c r="M86" s="63"/>
      <c r="N86" s="63"/>
      <c r="O86" s="63"/>
      <c r="P86" s="63"/>
      <c r="Q86" s="63"/>
      <c r="R86" s="63"/>
      <c r="S86" s="63"/>
      <c r="T86" s="45"/>
    </row>
    <row r="87" spans="1:20" s="4" customFormat="1" ht="11.25" x14ac:dyDescent="0.2">
      <c r="A87" s="63" t="s">
        <v>450</v>
      </c>
      <c r="B87" s="63"/>
      <c r="C87" s="63"/>
      <c r="D87" s="63"/>
      <c r="E87" s="63"/>
      <c r="F87" s="63"/>
      <c r="G87" s="63"/>
      <c r="H87" s="63"/>
      <c r="I87" s="63"/>
      <c r="J87" s="63"/>
      <c r="K87" s="63"/>
      <c r="L87" s="63"/>
      <c r="M87" s="63"/>
      <c r="N87" s="63"/>
      <c r="O87" s="63"/>
      <c r="P87" s="63"/>
      <c r="Q87" s="63"/>
      <c r="R87" s="63"/>
      <c r="S87" s="63"/>
      <c r="T87" s="45"/>
    </row>
    <row r="88" spans="1:20" s="4" customFormat="1" ht="44.25" customHeight="1" x14ac:dyDescent="0.2">
      <c r="A88" s="56" t="s">
        <v>153</v>
      </c>
      <c r="B88" s="53" t="s">
        <v>138</v>
      </c>
      <c r="C88" s="54">
        <v>0.24679999999999999</v>
      </c>
      <c r="D88" s="55" t="s">
        <v>141</v>
      </c>
      <c r="E88" s="54">
        <v>0.2782</v>
      </c>
      <c r="F88" s="55" t="s">
        <v>0</v>
      </c>
      <c r="G88" s="68">
        <f>+VLOOKUP(A3,Data!A:CN,31,FALSE)</f>
        <v>0.35980000000000001</v>
      </c>
      <c r="H88" s="55" t="s">
        <v>1</v>
      </c>
      <c r="I88" s="6" t="str">
        <f>IF(OR(G88="NA",G88="**"),"NA",IF(G88&gt;C88,"Not Met","Met"))</f>
        <v>Not Met</v>
      </c>
      <c r="J88" s="20"/>
      <c r="L88" s="20"/>
      <c r="M88" s="20"/>
      <c r="N88" s="20"/>
    </row>
    <row r="89" spans="1:20" s="4" customFormat="1" ht="14.25" x14ac:dyDescent="0.2">
      <c r="A89" s="19" t="s">
        <v>160</v>
      </c>
      <c r="B89" s="19"/>
      <c r="C89" s="19"/>
      <c r="D89" s="19"/>
      <c r="E89" s="19"/>
      <c r="F89" s="19"/>
      <c r="G89" s="19"/>
      <c r="H89" s="19"/>
      <c r="I89" s="19"/>
      <c r="J89" s="19"/>
      <c r="K89" s="19"/>
      <c r="L89" s="19"/>
      <c r="M89" s="19"/>
      <c r="N89" s="19"/>
      <c r="O89" s="19"/>
      <c r="P89" s="19"/>
      <c r="Q89" s="19"/>
      <c r="R89" s="19"/>
      <c r="S89" s="19"/>
      <c r="T89" s="46"/>
    </row>
    <row r="90" spans="1:20" s="4" customFormat="1" ht="11.25" x14ac:dyDescent="0.2">
      <c r="A90" s="64" t="s">
        <v>211</v>
      </c>
      <c r="B90" s="63"/>
      <c r="C90" s="63"/>
      <c r="D90" s="63"/>
      <c r="E90" s="63"/>
      <c r="F90" s="63"/>
      <c r="G90" s="63"/>
      <c r="H90" s="63"/>
      <c r="I90" s="63"/>
      <c r="J90" s="63"/>
      <c r="K90" s="63"/>
      <c r="L90" s="63"/>
      <c r="M90" s="63"/>
      <c r="N90" s="63"/>
      <c r="O90" s="63"/>
      <c r="P90" s="63"/>
      <c r="Q90" s="63"/>
      <c r="R90" s="63"/>
      <c r="S90" s="63"/>
      <c r="T90" s="45"/>
    </row>
    <row r="91" spans="1:20" s="4" customFormat="1" ht="11.25" x14ac:dyDescent="0.2">
      <c r="A91" s="63" t="s">
        <v>212</v>
      </c>
      <c r="B91" s="63"/>
      <c r="C91" s="63"/>
      <c r="D91" s="63"/>
      <c r="E91" s="63"/>
      <c r="F91" s="63"/>
      <c r="G91" s="63"/>
      <c r="H91" s="63"/>
      <c r="I91" s="63"/>
      <c r="J91" s="63"/>
      <c r="K91" s="63"/>
      <c r="L91" s="63"/>
      <c r="M91" s="63"/>
      <c r="N91" s="63"/>
      <c r="O91" s="63"/>
      <c r="P91" s="63"/>
      <c r="Q91" s="63"/>
      <c r="R91" s="63"/>
      <c r="S91" s="63"/>
      <c r="T91" s="45"/>
    </row>
    <row r="92" spans="1:20" s="4" customFormat="1" ht="44.25" customHeight="1" x14ac:dyDescent="0.2">
      <c r="A92" s="56" t="s">
        <v>153</v>
      </c>
      <c r="B92" s="117" t="s">
        <v>139</v>
      </c>
      <c r="C92" s="54" t="s">
        <v>348</v>
      </c>
      <c r="D92" s="55" t="s">
        <v>141</v>
      </c>
      <c r="E92" s="54" t="s">
        <v>347</v>
      </c>
      <c r="F92" s="55" t="s">
        <v>0</v>
      </c>
      <c r="G92" s="68" t="str">
        <f>+VLOOKUP(A3,Data!A:CN,32,FALSE)</f>
        <v>No</v>
      </c>
      <c r="H92" s="55" t="s">
        <v>1</v>
      </c>
      <c r="I92" s="6" t="str">
        <f t="shared" ref="I92" si="1">IF(OR(G92="NA",G92="**"),"NA",IF(G92="No","Met",IF(G92="Yes","Not Met")))</f>
        <v>Met</v>
      </c>
      <c r="J92" s="48"/>
      <c r="K92" s="49"/>
      <c r="L92" s="48"/>
      <c r="M92" s="48"/>
      <c r="N92" s="48"/>
      <c r="O92" s="49"/>
      <c r="P92" s="49"/>
      <c r="Q92" s="49"/>
      <c r="R92" s="49"/>
      <c r="S92" s="49"/>
    </row>
    <row r="93" spans="1:20" s="4" customFormat="1" ht="11.25" x14ac:dyDescent="0.2">
      <c r="A93" s="64" t="s">
        <v>213</v>
      </c>
      <c r="B93" s="63"/>
      <c r="C93" s="63"/>
      <c r="D93" s="63"/>
      <c r="E93" s="63"/>
      <c r="F93" s="63"/>
      <c r="G93" s="63"/>
      <c r="H93" s="63"/>
      <c r="I93" s="63"/>
      <c r="J93" s="63"/>
      <c r="K93" s="63"/>
      <c r="L93" s="63"/>
      <c r="M93" s="63"/>
      <c r="N93" s="63"/>
      <c r="O93" s="63"/>
      <c r="P93" s="63"/>
      <c r="Q93" s="63"/>
      <c r="R93" s="63"/>
      <c r="S93" s="63"/>
      <c r="T93" s="45"/>
    </row>
    <row r="94" spans="1:20" s="4" customFormat="1" ht="11.25" x14ac:dyDescent="0.2">
      <c r="A94" s="63" t="s">
        <v>214</v>
      </c>
      <c r="B94" s="63"/>
      <c r="C94" s="63"/>
      <c r="D94" s="63"/>
      <c r="E94" s="63"/>
      <c r="F94" s="63"/>
      <c r="G94" s="63"/>
      <c r="H94" s="63"/>
      <c r="I94" s="63"/>
      <c r="J94" s="63"/>
      <c r="K94" s="63"/>
      <c r="L94" s="63"/>
      <c r="M94" s="63"/>
      <c r="N94" s="63"/>
      <c r="O94" s="63"/>
      <c r="P94" s="63"/>
      <c r="Q94" s="63"/>
      <c r="R94" s="63"/>
      <c r="S94" s="63"/>
      <c r="T94" s="45"/>
    </row>
    <row r="95" spans="1:20" s="4" customFormat="1" ht="44.25" customHeight="1" x14ac:dyDescent="0.2">
      <c r="A95" s="56" t="s">
        <v>153</v>
      </c>
      <c r="B95" s="117" t="s">
        <v>139</v>
      </c>
      <c r="C95" s="54" t="s">
        <v>348</v>
      </c>
      <c r="D95" s="55" t="s">
        <v>141</v>
      </c>
      <c r="E95" s="54" t="s">
        <v>347</v>
      </c>
      <c r="F95" s="55" t="s">
        <v>0</v>
      </c>
      <c r="G95" s="68" t="str">
        <f>+VLOOKUP(A3,Data!A:CN,33,FALSE)</f>
        <v>No</v>
      </c>
      <c r="H95" s="55" t="s">
        <v>1</v>
      </c>
      <c r="I95" s="6" t="str">
        <f>IF(OR(G95="NA",G95="**"),"NA",IF(G95="No","Met",IF(G95="Yes","Not Met")))</f>
        <v>Met</v>
      </c>
      <c r="J95" s="48"/>
      <c r="K95" s="49"/>
      <c r="L95" s="48"/>
      <c r="M95" s="48"/>
      <c r="N95" s="48"/>
      <c r="O95" s="49"/>
      <c r="P95" s="49"/>
      <c r="Q95" s="49"/>
      <c r="R95" s="49"/>
      <c r="S95" s="49"/>
    </row>
    <row r="96" spans="1:20" s="4" customFormat="1" ht="14.25" x14ac:dyDescent="0.2">
      <c r="A96" s="19" t="s">
        <v>161</v>
      </c>
      <c r="B96" s="19"/>
      <c r="C96" s="19"/>
      <c r="D96" s="19"/>
      <c r="E96" s="19"/>
      <c r="F96" s="19"/>
      <c r="G96" s="19"/>
      <c r="H96" s="19"/>
      <c r="I96" s="19"/>
      <c r="J96" s="19"/>
      <c r="K96" s="19"/>
      <c r="L96" s="19"/>
      <c r="M96" s="19"/>
      <c r="N96" s="19"/>
      <c r="O96" s="19"/>
      <c r="P96" s="19"/>
      <c r="Q96" s="19"/>
      <c r="R96" s="19"/>
      <c r="S96" s="19"/>
      <c r="T96" s="46"/>
    </row>
    <row r="97" spans="1:20" s="4" customFormat="1" ht="11.25" x14ac:dyDescent="0.2">
      <c r="A97" s="64" t="s">
        <v>215</v>
      </c>
      <c r="B97" s="63"/>
      <c r="C97" s="63"/>
      <c r="D97" s="63"/>
      <c r="E97" s="63"/>
      <c r="F97" s="63"/>
      <c r="G97" s="63"/>
      <c r="H97" s="63"/>
      <c r="I97" s="63"/>
      <c r="J97" s="63"/>
      <c r="K97" s="63"/>
      <c r="L97" s="63"/>
      <c r="M97" s="63"/>
      <c r="N97" s="63"/>
      <c r="O97" s="63"/>
      <c r="P97" s="63"/>
      <c r="Q97" s="63"/>
      <c r="R97" s="63"/>
      <c r="S97" s="63"/>
      <c r="T97" s="45"/>
    </row>
    <row r="98" spans="1:20" s="4" customFormat="1" ht="11.25" x14ac:dyDescent="0.2">
      <c r="A98" s="63" t="s">
        <v>216</v>
      </c>
      <c r="B98" s="63"/>
      <c r="C98" s="63"/>
      <c r="D98" s="63"/>
      <c r="E98" s="63"/>
      <c r="F98" s="63"/>
      <c r="G98" s="63"/>
      <c r="H98" s="63"/>
      <c r="I98" s="63"/>
      <c r="J98" s="63"/>
      <c r="K98" s="63"/>
      <c r="L98" s="63"/>
      <c r="M98" s="63"/>
      <c r="N98" s="63"/>
      <c r="O98" s="63"/>
      <c r="P98" s="63"/>
      <c r="Q98" s="63"/>
      <c r="R98" s="63"/>
      <c r="S98" s="63"/>
      <c r="T98" s="45"/>
    </row>
    <row r="99" spans="1:20" s="4" customFormat="1" ht="44.25" customHeight="1" x14ac:dyDescent="0.2">
      <c r="A99" s="56" t="s">
        <v>153</v>
      </c>
      <c r="B99" s="53" t="s">
        <v>137</v>
      </c>
      <c r="C99" s="54">
        <v>0.64180000000000004</v>
      </c>
      <c r="D99" s="55" t="s">
        <v>141</v>
      </c>
      <c r="E99" s="54">
        <v>0.64039999999999997</v>
      </c>
      <c r="F99" s="55" t="s">
        <v>0</v>
      </c>
      <c r="G99" s="68">
        <f>+VLOOKUP(A3,Data!A:CN,34,FALSE)</f>
        <v>0.66249999999999998</v>
      </c>
      <c r="H99" s="55" t="s">
        <v>1</v>
      </c>
      <c r="I99" s="6" t="str">
        <f t="shared" ref="I99" si="2">IF(OR(G99="NA",G99="**"),"NA",IF(G99&lt;C99,"Not Met","Met"))</f>
        <v>Met</v>
      </c>
      <c r="J99" s="20"/>
      <c r="L99" s="20"/>
      <c r="M99" s="20"/>
      <c r="N99" s="20"/>
    </row>
    <row r="100" spans="1:20" s="4" customFormat="1" ht="11.25" x14ac:dyDescent="0.2">
      <c r="A100" s="64" t="s">
        <v>217</v>
      </c>
      <c r="B100" s="63"/>
      <c r="C100" s="63"/>
      <c r="D100" s="63"/>
      <c r="E100" s="63"/>
      <c r="F100" s="63"/>
      <c r="G100" s="63"/>
      <c r="H100" s="63"/>
      <c r="I100" s="63"/>
      <c r="J100" s="63"/>
      <c r="K100" s="63"/>
      <c r="L100" s="63"/>
      <c r="M100" s="63"/>
      <c r="N100" s="63"/>
      <c r="O100" s="63"/>
      <c r="P100" s="63"/>
      <c r="Q100" s="63"/>
      <c r="R100" s="63"/>
      <c r="S100" s="63"/>
      <c r="T100" s="45"/>
    </row>
    <row r="101" spans="1:20" s="4" customFormat="1" ht="11.25" x14ac:dyDescent="0.2">
      <c r="A101" s="63" t="s">
        <v>218</v>
      </c>
      <c r="B101" s="63"/>
      <c r="C101" s="63"/>
      <c r="D101" s="63"/>
      <c r="E101" s="63"/>
      <c r="F101" s="63"/>
      <c r="G101" s="63"/>
      <c r="H101" s="63"/>
      <c r="I101" s="63"/>
      <c r="J101" s="63"/>
      <c r="K101" s="63"/>
      <c r="L101" s="63"/>
      <c r="M101" s="63"/>
      <c r="N101" s="63"/>
      <c r="O101" s="63"/>
      <c r="P101" s="63"/>
      <c r="Q101" s="63"/>
      <c r="R101" s="63"/>
      <c r="S101" s="63"/>
      <c r="T101" s="45"/>
    </row>
    <row r="102" spans="1:20" s="4" customFormat="1" ht="44.25" customHeight="1" x14ac:dyDescent="0.2">
      <c r="A102" s="56" t="s">
        <v>153</v>
      </c>
      <c r="B102" s="53" t="s">
        <v>138</v>
      </c>
      <c r="C102" s="54">
        <v>0.1406</v>
      </c>
      <c r="D102" s="55" t="s">
        <v>141</v>
      </c>
      <c r="E102" s="54">
        <v>0.1517</v>
      </c>
      <c r="F102" s="55" t="s">
        <v>0</v>
      </c>
      <c r="G102" s="68">
        <f>+VLOOKUP(A3,Data!A:CN,35,FALSE)</f>
        <v>0.21740000000000001</v>
      </c>
      <c r="H102" s="55" t="s">
        <v>1</v>
      </c>
      <c r="I102" s="6" t="str">
        <f>IF(OR(G102="NA",G102="**"),"NA",IF(G102&gt;C102,"Not Met","Met"))</f>
        <v>Not Met</v>
      </c>
      <c r="J102" s="20"/>
      <c r="L102" s="20"/>
      <c r="M102" s="20"/>
      <c r="N102" s="20"/>
    </row>
    <row r="103" spans="1:20" s="4" customFormat="1" ht="11.25" x14ac:dyDescent="0.2">
      <c r="A103" s="64" t="s">
        <v>219</v>
      </c>
      <c r="B103" s="63"/>
      <c r="C103" s="63"/>
      <c r="D103" s="63"/>
      <c r="E103" s="63"/>
      <c r="F103" s="63"/>
      <c r="G103" s="63"/>
      <c r="H103" s="63"/>
      <c r="I103" s="63"/>
      <c r="J103" s="63"/>
      <c r="K103" s="63"/>
      <c r="L103" s="63"/>
      <c r="M103" s="63"/>
      <c r="N103" s="63"/>
      <c r="O103" s="63"/>
      <c r="P103" s="63"/>
      <c r="Q103" s="63"/>
      <c r="R103" s="63"/>
      <c r="S103" s="63"/>
      <c r="T103" s="45"/>
    </row>
    <row r="104" spans="1:20" s="4" customFormat="1" ht="11.25" x14ac:dyDescent="0.2">
      <c r="A104" s="63" t="s">
        <v>220</v>
      </c>
      <c r="B104" s="63"/>
      <c r="C104" s="63"/>
      <c r="D104" s="63"/>
      <c r="E104" s="63"/>
      <c r="F104" s="63"/>
      <c r="G104" s="63"/>
      <c r="H104" s="63"/>
      <c r="I104" s="63"/>
      <c r="J104" s="63"/>
      <c r="K104" s="63"/>
      <c r="L104" s="63"/>
      <c r="M104" s="63"/>
      <c r="N104" s="63"/>
      <c r="O104" s="63"/>
      <c r="P104" s="63"/>
      <c r="Q104" s="63"/>
      <c r="R104" s="63"/>
      <c r="S104" s="63"/>
      <c r="T104" s="45"/>
    </row>
    <row r="105" spans="1:20" s="4" customFormat="1" ht="44.25" customHeight="1" x14ac:dyDescent="0.2">
      <c r="A105" s="56" t="s">
        <v>153</v>
      </c>
      <c r="B105" s="53" t="s">
        <v>138</v>
      </c>
      <c r="C105" s="54">
        <v>1.17E-2</v>
      </c>
      <c r="D105" s="55" t="s">
        <v>141</v>
      </c>
      <c r="E105" s="54">
        <v>1.41E-2</v>
      </c>
      <c r="F105" s="55" t="s">
        <v>0</v>
      </c>
      <c r="G105" s="68">
        <f>+VLOOKUP(A3,Data!A:CN,36,FALSE)</f>
        <v>8.3000000000000001E-3</v>
      </c>
      <c r="H105" s="55" t="s">
        <v>1</v>
      </c>
      <c r="I105" s="6" t="str">
        <f>IF(OR(G105="NA",G105="**"),"NA",IF(G105&gt;C105,"Not Met","Met"))</f>
        <v>Met</v>
      </c>
      <c r="J105" s="20"/>
      <c r="L105" s="20"/>
      <c r="M105" s="20"/>
      <c r="N105" s="20"/>
    </row>
    <row r="106" spans="1:20" s="4" customFormat="1" ht="14.25" x14ac:dyDescent="0.2">
      <c r="A106" s="19" t="s">
        <v>162</v>
      </c>
      <c r="B106" s="19"/>
      <c r="C106" s="19"/>
      <c r="D106" s="19"/>
      <c r="E106" s="19"/>
      <c r="F106" s="19"/>
      <c r="G106" s="19"/>
      <c r="H106" s="19"/>
      <c r="I106" s="19"/>
      <c r="J106" s="19"/>
      <c r="K106" s="19"/>
      <c r="L106" s="19"/>
      <c r="M106" s="19"/>
      <c r="N106" s="19"/>
      <c r="O106" s="19"/>
      <c r="P106" s="19"/>
      <c r="Q106" s="19"/>
      <c r="R106" s="19"/>
      <c r="S106" s="19"/>
      <c r="T106" s="46"/>
    </row>
    <row r="107" spans="1:20" s="4" customFormat="1" ht="11.25" x14ac:dyDescent="0.2">
      <c r="A107" s="64" t="s">
        <v>433</v>
      </c>
      <c r="B107" s="63"/>
      <c r="C107" s="63"/>
      <c r="D107" s="63"/>
      <c r="E107" s="63"/>
      <c r="F107" s="63"/>
      <c r="G107" s="63"/>
      <c r="H107" s="63"/>
      <c r="I107" s="63"/>
      <c r="J107" s="63"/>
      <c r="K107" s="63"/>
      <c r="L107" s="63"/>
      <c r="M107" s="63"/>
      <c r="N107" s="63"/>
      <c r="O107" s="63"/>
      <c r="P107" s="63"/>
      <c r="Q107" s="63"/>
      <c r="R107" s="63"/>
      <c r="S107" s="63"/>
      <c r="T107" s="45"/>
    </row>
    <row r="108" spans="1:20" s="4" customFormat="1" ht="11.25" x14ac:dyDescent="0.2">
      <c r="A108" s="63" t="s">
        <v>434</v>
      </c>
      <c r="B108" s="63"/>
      <c r="C108" s="63"/>
      <c r="D108" s="63"/>
      <c r="E108" s="63"/>
      <c r="F108" s="63"/>
      <c r="G108" s="63"/>
      <c r="H108" s="63"/>
      <c r="I108" s="63"/>
      <c r="J108" s="63"/>
      <c r="K108" s="63"/>
      <c r="L108" s="63"/>
      <c r="M108" s="63"/>
      <c r="N108" s="63"/>
      <c r="O108" s="63"/>
      <c r="P108" s="63"/>
      <c r="Q108" s="63"/>
      <c r="R108" s="63"/>
      <c r="S108" s="63"/>
      <c r="T108" s="45"/>
    </row>
    <row r="109" spans="1:20" s="4" customFormat="1" ht="44.25" customHeight="1" x14ac:dyDescent="0.2">
      <c r="A109" s="56" t="s">
        <v>153</v>
      </c>
      <c r="B109" s="53" t="s">
        <v>137</v>
      </c>
      <c r="C109" s="54">
        <v>0.3488</v>
      </c>
      <c r="D109" s="55" t="s">
        <v>141</v>
      </c>
      <c r="E109" s="54">
        <v>0.32179999999999997</v>
      </c>
      <c r="F109" s="55" t="s">
        <v>0</v>
      </c>
      <c r="G109" s="68">
        <f>+VLOOKUP(A3,Data!A:CN,37,FALSE)</f>
        <v>0.1613</v>
      </c>
      <c r="H109" s="55" t="s">
        <v>1</v>
      </c>
      <c r="I109" s="6" t="str">
        <f>IF(OR(G109="NA",G109="**"),"NA",IF(G109&lt;C109,"Not Met","Met"))</f>
        <v>Not Met</v>
      </c>
      <c r="J109" s="20"/>
      <c r="L109" s="20"/>
      <c r="M109" s="20"/>
      <c r="N109" s="20"/>
    </row>
    <row r="110" spans="1:20" s="4" customFormat="1" ht="11.25" x14ac:dyDescent="0.2">
      <c r="A110" s="64" t="s">
        <v>435</v>
      </c>
      <c r="B110" s="63"/>
      <c r="C110" s="63"/>
      <c r="D110" s="63"/>
      <c r="E110" s="63"/>
      <c r="F110" s="63"/>
      <c r="G110" s="63"/>
      <c r="H110" s="63"/>
      <c r="I110" s="63"/>
      <c r="J110" s="63"/>
      <c r="K110" s="63"/>
      <c r="L110" s="63"/>
      <c r="M110" s="63"/>
      <c r="N110" s="63"/>
      <c r="O110" s="63"/>
      <c r="P110" s="63"/>
      <c r="Q110" s="63"/>
      <c r="R110" s="63"/>
      <c r="S110" s="63"/>
      <c r="T110" s="45"/>
    </row>
    <row r="111" spans="1:20" s="4" customFormat="1" ht="11.25" x14ac:dyDescent="0.2">
      <c r="A111" s="33" t="s">
        <v>436</v>
      </c>
      <c r="B111" s="33"/>
      <c r="C111" s="33"/>
      <c r="D111" s="33"/>
      <c r="E111" s="33"/>
      <c r="F111" s="33"/>
      <c r="G111" s="33"/>
      <c r="H111" s="33"/>
      <c r="I111" s="33"/>
      <c r="J111" s="33"/>
      <c r="K111" s="33"/>
      <c r="L111" s="33"/>
      <c r="M111" s="33"/>
      <c r="N111" s="33"/>
      <c r="O111" s="33"/>
      <c r="P111" s="33"/>
      <c r="Q111" s="33"/>
      <c r="R111" s="33"/>
      <c r="S111" s="33"/>
      <c r="T111" s="45"/>
    </row>
    <row r="112" spans="1:20" s="4" customFormat="1" ht="44.25" customHeight="1" x14ac:dyDescent="0.2">
      <c r="A112" s="56" t="s">
        <v>153</v>
      </c>
      <c r="B112" s="53" t="s">
        <v>138</v>
      </c>
      <c r="C112" s="54">
        <v>0.3085</v>
      </c>
      <c r="D112" s="55" t="s">
        <v>141</v>
      </c>
      <c r="E112" s="54">
        <v>0.46050000000000002</v>
      </c>
      <c r="F112" s="55" t="s">
        <v>0</v>
      </c>
      <c r="G112" s="68">
        <f>+VLOOKUP(A3,Data!A:CN,38,FALSE)</f>
        <v>0.5161</v>
      </c>
      <c r="H112" s="55" t="s">
        <v>1</v>
      </c>
      <c r="I112" s="6" t="str">
        <f>IF(OR(G112="NA",G112="**"),"NA",IF(G112&gt;C112,"Not Met","Met"))</f>
        <v>Not Met</v>
      </c>
      <c r="J112" s="20"/>
      <c r="L112" s="20"/>
      <c r="M112" s="20"/>
      <c r="N112" s="20"/>
    </row>
    <row r="113" spans="1:20" s="4" customFormat="1" ht="11.25" x14ac:dyDescent="0.2">
      <c r="A113" s="64" t="s">
        <v>437</v>
      </c>
      <c r="B113" s="63"/>
      <c r="C113" s="63"/>
      <c r="D113" s="63"/>
      <c r="E113" s="63"/>
      <c r="F113" s="63"/>
      <c r="G113" s="63"/>
      <c r="H113" s="63"/>
      <c r="I113" s="63"/>
      <c r="J113" s="63"/>
      <c r="K113" s="63"/>
      <c r="L113" s="63"/>
      <c r="M113" s="63"/>
      <c r="N113" s="63"/>
      <c r="O113" s="63"/>
      <c r="P113" s="63"/>
      <c r="Q113" s="63"/>
      <c r="R113" s="63"/>
      <c r="S113" s="63"/>
      <c r="T113" s="45"/>
    </row>
    <row r="114" spans="1:20" s="4" customFormat="1" ht="11.25" x14ac:dyDescent="0.2">
      <c r="A114" s="63" t="s">
        <v>438</v>
      </c>
      <c r="B114" s="63"/>
      <c r="C114" s="63"/>
      <c r="D114" s="63"/>
      <c r="E114" s="63"/>
      <c r="F114" s="63"/>
      <c r="G114" s="63"/>
      <c r="H114" s="63"/>
      <c r="I114" s="63"/>
      <c r="J114" s="63"/>
      <c r="K114" s="63"/>
      <c r="L114" s="63"/>
      <c r="M114" s="63"/>
      <c r="N114" s="63"/>
      <c r="O114" s="63"/>
      <c r="P114" s="63"/>
      <c r="Q114" s="63"/>
      <c r="R114" s="63"/>
      <c r="S114" s="63"/>
      <c r="T114" s="45"/>
    </row>
    <row r="115" spans="1:20" s="4" customFormat="1" ht="44.25" customHeight="1" x14ac:dyDescent="0.2">
      <c r="A115" s="56" t="s">
        <v>153</v>
      </c>
      <c r="B115" s="53" t="s">
        <v>138</v>
      </c>
      <c r="C115" s="54">
        <v>3.4500000000000003E-2</v>
      </c>
      <c r="D115" s="55" t="s">
        <v>141</v>
      </c>
      <c r="E115" s="54">
        <v>1.04E-2</v>
      </c>
      <c r="F115" s="55" t="s">
        <v>0</v>
      </c>
      <c r="G115" s="68">
        <f>+VLOOKUP(A3,Data!A:CN,39,FALSE)</f>
        <v>0</v>
      </c>
      <c r="H115" s="55" t="s">
        <v>1</v>
      </c>
      <c r="I115" s="6" t="str">
        <f>IF(OR(G115="NA",G115="**"),"NA",IF(G115&gt;C115,"Not Met","Met"))</f>
        <v>Met</v>
      </c>
      <c r="J115" s="20"/>
      <c r="L115" s="20"/>
      <c r="M115" s="20"/>
      <c r="N115" s="20"/>
    </row>
    <row r="116" spans="1:20" s="4" customFormat="1" ht="14.25" x14ac:dyDescent="0.2">
      <c r="A116" s="19" t="s">
        <v>163</v>
      </c>
      <c r="B116" s="19"/>
      <c r="C116" s="19"/>
      <c r="D116" s="19"/>
      <c r="E116" s="19"/>
      <c r="F116" s="19"/>
      <c r="G116" s="19"/>
      <c r="H116" s="19"/>
      <c r="I116" s="19"/>
      <c r="J116" s="19"/>
      <c r="K116" s="19"/>
      <c r="L116" s="19"/>
      <c r="M116" s="19"/>
      <c r="N116" s="19"/>
      <c r="O116" s="19"/>
      <c r="P116" s="19"/>
      <c r="Q116" s="19"/>
      <c r="R116" s="19"/>
      <c r="S116" s="19"/>
      <c r="T116" s="46"/>
    </row>
    <row r="117" spans="1:20" s="4" customFormat="1" ht="11.25" x14ac:dyDescent="0.2">
      <c r="A117" s="64" t="s">
        <v>221</v>
      </c>
      <c r="B117" s="63"/>
      <c r="C117" s="63"/>
      <c r="D117" s="63"/>
      <c r="E117" s="63"/>
      <c r="F117" s="63"/>
      <c r="G117" s="63"/>
      <c r="H117" s="63"/>
      <c r="I117" s="63"/>
      <c r="J117" s="63"/>
      <c r="K117" s="63"/>
      <c r="L117" s="63"/>
      <c r="M117" s="63"/>
      <c r="N117" s="63"/>
      <c r="O117" s="63"/>
      <c r="P117" s="63"/>
      <c r="Q117" s="63"/>
      <c r="R117" s="63"/>
      <c r="S117" s="63"/>
      <c r="T117" s="45"/>
    </row>
    <row r="118" spans="1:20" s="4" customFormat="1" ht="11.25" x14ac:dyDescent="0.2">
      <c r="A118" s="63" t="s">
        <v>222</v>
      </c>
      <c r="B118" s="63"/>
      <c r="C118" s="63"/>
      <c r="D118" s="63"/>
      <c r="E118" s="63"/>
      <c r="F118" s="63"/>
      <c r="G118" s="63"/>
      <c r="H118" s="63"/>
      <c r="I118" s="63"/>
      <c r="J118" s="63"/>
      <c r="K118" s="63"/>
      <c r="L118" s="63"/>
      <c r="M118" s="63"/>
      <c r="N118" s="63"/>
      <c r="O118" s="63"/>
      <c r="P118" s="63"/>
      <c r="Q118" s="63"/>
      <c r="R118" s="63"/>
      <c r="S118" s="63"/>
      <c r="T118" s="45"/>
    </row>
    <row r="119" spans="1:20" s="4" customFormat="1" ht="11.25" x14ac:dyDescent="0.2">
      <c r="A119" s="63" t="s">
        <v>223</v>
      </c>
      <c r="B119" s="63"/>
      <c r="C119" s="63"/>
      <c r="D119" s="63"/>
      <c r="E119" s="63"/>
      <c r="F119" s="63"/>
      <c r="G119" s="63"/>
      <c r="H119" s="63"/>
      <c r="I119" s="63"/>
      <c r="J119" s="63"/>
      <c r="K119" s="63"/>
      <c r="L119" s="63"/>
      <c r="M119" s="63"/>
      <c r="N119" s="63"/>
      <c r="O119" s="63"/>
      <c r="P119" s="63"/>
      <c r="Q119" s="63"/>
      <c r="R119" s="63"/>
      <c r="S119" s="63"/>
      <c r="T119" s="45"/>
    </row>
    <row r="120" spans="1:20" s="4" customFormat="1" ht="44.25" customHeight="1" x14ac:dyDescent="0.2">
      <c r="A120" s="56" t="s">
        <v>153</v>
      </c>
      <c r="B120" s="53" t="s">
        <v>137</v>
      </c>
      <c r="C120" s="54">
        <v>0.86980000000000002</v>
      </c>
      <c r="D120" s="55" t="s">
        <v>141</v>
      </c>
      <c r="E120" s="54">
        <v>0.86350000000000005</v>
      </c>
      <c r="F120" s="55" t="s">
        <v>0</v>
      </c>
      <c r="G120" s="68">
        <f>+VLOOKUP(A3,Data!A:CN,40,FALSE)</f>
        <v>0.96430000000000005</v>
      </c>
      <c r="H120" s="55" t="s">
        <v>1</v>
      </c>
      <c r="I120" s="6" t="str">
        <f t="shared" ref="I120:I162" si="3">IF(OR(G120="NA",G120="**"),"NA",IF(G120&lt;C120,"Not Met","Met"))</f>
        <v>Met</v>
      </c>
      <c r="J120" s="20"/>
      <c r="L120" s="20"/>
      <c r="M120" s="20"/>
      <c r="N120" s="20"/>
    </row>
    <row r="121" spans="1:20" s="4" customFormat="1" ht="11.25" x14ac:dyDescent="0.2">
      <c r="A121" s="64" t="s">
        <v>224</v>
      </c>
      <c r="B121" s="63"/>
      <c r="C121" s="63"/>
      <c r="D121" s="63"/>
      <c r="E121" s="63"/>
      <c r="F121" s="63"/>
      <c r="G121" s="63"/>
      <c r="H121" s="63"/>
      <c r="I121" s="63"/>
      <c r="J121" s="63"/>
      <c r="K121" s="63"/>
      <c r="L121" s="63"/>
      <c r="M121" s="63"/>
      <c r="N121" s="63"/>
      <c r="O121" s="63"/>
      <c r="P121" s="63"/>
      <c r="Q121" s="63"/>
      <c r="R121" s="63"/>
      <c r="S121" s="63"/>
      <c r="T121" s="45"/>
    </row>
    <row r="122" spans="1:20" s="4" customFormat="1" ht="11.25" x14ac:dyDescent="0.2">
      <c r="A122" s="63" t="s">
        <v>225</v>
      </c>
      <c r="B122" s="63"/>
      <c r="C122" s="63"/>
      <c r="D122" s="63"/>
      <c r="E122" s="63"/>
      <c r="F122" s="63"/>
      <c r="G122" s="63"/>
      <c r="H122" s="63"/>
      <c r="I122" s="63"/>
      <c r="J122" s="63"/>
      <c r="K122" s="63"/>
      <c r="L122" s="63"/>
      <c r="M122" s="63"/>
      <c r="N122" s="63"/>
      <c r="O122" s="63"/>
      <c r="P122" s="63"/>
      <c r="Q122" s="63"/>
      <c r="R122" s="63"/>
      <c r="S122" s="63"/>
      <c r="T122" s="45"/>
    </row>
    <row r="123" spans="1:20" s="4" customFormat="1" ht="11.25" x14ac:dyDescent="0.2">
      <c r="A123" s="63" t="s">
        <v>226</v>
      </c>
      <c r="B123" s="63"/>
      <c r="C123" s="63"/>
      <c r="D123" s="63"/>
      <c r="E123" s="63"/>
      <c r="F123" s="63"/>
      <c r="G123" s="63"/>
      <c r="H123" s="63"/>
      <c r="I123" s="63"/>
      <c r="J123" s="63"/>
      <c r="K123" s="63"/>
      <c r="L123" s="63"/>
      <c r="M123" s="63"/>
      <c r="N123" s="63"/>
      <c r="O123" s="63"/>
      <c r="P123" s="63"/>
      <c r="Q123" s="63"/>
      <c r="R123" s="63"/>
      <c r="S123" s="63"/>
      <c r="T123" s="45"/>
    </row>
    <row r="124" spans="1:20" s="4" customFormat="1" ht="44.25" customHeight="1" x14ac:dyDescent="0.2">
      <c r="A124" s="56" t="s">
        <v>153</v>
      </c>
      <c r="B124" s="53" t="s">
        <v>137</v>
      </c>
      <c r="C124" s="54">
        <v>0.60050000000000003</v>
      </c>
      <c r="D124" s="55" t="s">
        <v>141</v>
      </c>
      <c r="E124" s="54">
        <v>0.4642</v>
      </c>
      <c r="F124" s="55" t="s">
        <v>0</v>
      </c>
      <c r="G124" s="68">
        <f>+VLOOKUP(A3,Data!A:CN,41,FALSE)</f>
        <v>0.59379999999999999</v>
      </c>
      <c r="H124" s="55" t="s">
        <v>1</v>
      </c>
      <c r="I124" s="6" t="str">
        <f t="shared" si="3"/>
        <v>Not Met</v>
      </c>
      <c r="J124" s="20"/>
      <c r="L124" s="20"/>
      <c r="M124" s="20"/>
      <c r="N124" s="20"/>
    </row>
    <row r="125" spans="1:20" s="4" customFormat="1" ht="11.25" x14ac:dyDescent="0.2">
      <c r="A125" s="64" t="s">
        <v>227</v>
      </c>
      <c r="B125" s="63"/>
      <c r="C125" s="63"/>
      <c r="D125" s="63"/>
      <c r="E125" s="63"/>
      <c r="F125" s="63"/>
      <c r="G125" s="63"/>
      <c r="H125" s="63"/>
      <c r="I125" s="63"/>
      <c r="J125" s="63"/>
      <c r="K125" s="63"/>
      <c r="L125" s="63"/>
      <c r="M125" s="63"/>
      <c r="N125" s="63"/>
      <c r="O125" s="63"/>
      <c r="P125" s="63"/>
      <c r="Q125" s="63"/>
      <c r="R125" s="63"/>
      <c r="S125" s="63"/>
      <c r="T125" s="45"/>
    </row>
    <row r="126" spans="1:20" s="4" customFormat="1" ht="11.25" x14ac:dyDescent="0.2">
      <c r="A126" s="63" t="s">
        <v>228</v>
      </c>
      <c r="B126" s="63"/>
      <c r="C126" s="63"/>
      <c r="D126" s="63"/>
      <c r="E126" s="63"/>
      <c r="F126" s="63"/>
      <c r="G126" s="63"/>
      <c r="H126" s="63"/>
      <c r="I126" s="63"/>
      <c r="J126" s="63"/>
      <c r="K126" s="63"/>
      <c r="L126" s="63"/>
      <c r="M126" s="63"/>
      <c r="N126" s="63"/>
      <c r="O126" s="63"/>
      <c r="P126" s="63"/>
      <c r="Q126" s="63"/>
      <c r="R126" s="63"/>
      <c r="S126" s="63"/>
      <c r="T126" s="45"/>
    </row>
    <row r="127" spans="1:20" s="4" customFormat="1" ht="11.25" x14ac:dyDescent="0.2">
      <c r="A127" s="63" t="s">
        <v>223</v>
      </c>
      <c r="B127" s="63"/>
      <c r="C127" s="63"/>
      <c r="D127" s="63"/>
      <c r="E127" s="63"/>
      <c r="F127" s="63"/>
      <c r="G127" s="63"/>
      <c r="H127" s="63"/>
      <c r="I127" s="63"/>
      <c r="J127" s="63"/>
      <c r="K127" s="63"/>
      <c r="L127" s="63"/>
      <c r="M127" s="63"/>
      <c r="N127" s="63"/>
      <c r="O127" s="63"/>
      <c r="P127" s="63"/>
      <c r="Q127" s="63"/>
      <c r="R127" s="63"/>
      <c r="S127" s="63"/>
      <c r="T127" s="45"/>
    </row>
    <row r="128" spans="1:20" s="4" customFormat="1" ht="44.25" customHeight="1" x14ac:dyDescent="0.2">
      <c r="A128" s="56" t="s">
        <v>153</v>
      </c>
      <c r="B128" s="53" t="s">
        <v>137</v>
      </c>
      <c r="C128" s="54">
        <v>0.85950000000000004</v>
      </c>
      <c r="D128" s="55" t="s">
        <v>141</v>
      </c>
      <c r="E128" s="54">
        <v>0.84699999999999998</v>
      </c>
      <c r="F128" s="55" t="s">
        <v>0</v>
      </c>
      <c r="G128" s="68">
        <f>+VLOOKUP(A3,Data!A:CN,42,FALSE)</f>
        <v>1</v>
      </c>
      <c r="H128" s="55" t="s">
        <v>1</v>
      </c>
      <c r="I128" s="6" t="str">
        <f t="shared" si="3"/>
        <v>Met</v>
      </c>
      <c r="J128" s="20"/>
      <c r="L128" s="20"/>
      <c r="M128" s="20"/>
      <c r="N128" s="20"/>
    </row>
    <row r="129" spans="1:20" s="4" customFormat="1" ht="11.25" x14ac:dyDescent="0.2">
      <c r="A129" s="64" t="s">
        <v>229</v>
      </c>
      <c r="B129" s="63"/>
      <c r="C129" s="63"/>
      <c r="D129" s="63"/>
      <c r="E129" s="63"/>
      <c r="F129" s="63"/>
      <c r="G129" s="63"/>
      <c r="H129" s="63"/>
      <c r="I129" s="63"/>
      <c r="J129" s="63"/>
      <c r="K129" s="63"/>
      <c r="L129" s="63"/>
      <c r="M129" s="63"/>
      <c r="N129" s="63"/>
      <c r="O129" s="63"/>
      <c r="P129" s="63"/>
      <c r="Q129" s="63"/>
      <c r="R129" s="63"/>
      <c r="S129" s="63"/>
      <c r="T129" s="45"/>
    </row>
    <row r="130" spans="1:20" s="4" customFormat="1" ht="11.25" x14ac:dyDescent="0.2">
      <c r="A130" s="63" t="s">
        <v>230</v>
      </c>
      <c r="B130" s="63"/>
      <c r="C130" s="63"/>
      <c r="D130" s="63"/>
      <c r="E130" s="63"/>
      <c r="F130" s="63"/>
      <c r="G130" s="63"/>
      <c r="H130" s="63"/>
      <c r="I130" s="63"/>
      <c r="J130" s="63"/>
      <c r="K130" s="63"/>
      <c r="L130" s="63"/>
      <c r="M130" s="63"/>
      <c r="N130" s="63"/>
      <c r="O130" s="63"/>
      <c r="P130" s="63"/>
      <c r="Q130" s="63"/>
      <c r="R130" s="63"/>
      <c r="S130" s="63"/>
      <c r="T130" s="45"/>
    </row>
    <row r="131" spans="1:20" s="4" customFormat="1" ht="11.25" x14ac:dyDescent="0.2">
      <c r="A131" s="63" t="s">
        <v>231</v>
      </c>
      <c r="B131" s="63"/>
      <c r="C131" s="63"/>
      <c r="D131" s="63"/>
      <c r="E131" s="63"/>
      <c r="F131" s="63"/>
      <c r="G131" s="63"/>
      <c r="H131" s="63"/>
      <c r="I131" s="63"/>
      <c r="J131" s="63"/>
      <c r="K131" s="63"/>
      <c r="L131" s="63"/>
      <c r="M131" s="63"/>
      <c r="N131" s="63"/>
      <c r="O131" s="63"/>
      <c r="P131" s="63"/>
      <c r="Q131" s="63"/>
      <c r="R131" s="63"/>
      <c r="S131" s="63"/>
      <c r="T131" s="45"/>
    </row>
    <row r="132" spans="1:20" s="4" customFormat="1" ht="44.25" customHeight="1" x14ac:dyDescent="0.2">
      <c r="A132" s="56" t="s">
        <v>153</v>
      </c>
      <c r="B132" s="53" t="s">
        <v>137</v>
      </c>
      <c r="C132" s="54">
        <v>0.58199999999999996</v>
      </c>
      <c r="D132" s="55" t="s">
        <v>141</v>
      </c>
      <c r="E132" s="54">
        <v>0.49669999999999997</v>
      </c>
      <c r="F132" s="55" t="s">
        <v>0</v>
      </c>
      <c r="G132" s="68">
        <f>+VLOOKUP(A3,Data!A:CN,43,FALSE)</f>
        <v>0.59379999999999999</v>
      </c>
      <c r="H132" s="55" t="s">
        <v>1</v>
      </c>
      <c r="I132" s="6" t="str">
        <f t="shared" si="3"/>
        <v>Met</v>
      </c>
      <c r="J132" s="20"/>
      <c r="L132" s="20"/>
      <c r="M132" s="20"/>
      <c r="N132" s="20"/>
    </row>
    <row r="133" spans="1:20" s="4" customFormat="1" ht="11.25" x14ac:dyDescent="0.2">
      <c r="A133" s="64" t="s">
        <v>232</v>
      </c>
      <c r="B133" s="63"/>
      <c r="C133" s="63"/>
      <c r="D133" s="63"/>
      <c r="E133" s="63"/>
      <c r="F133" s="63"/>
      <c r="G133" s="63"/>
      <c r="H133" s="63"/>
      <c r="I133" s="63"/>
      <c r="J133" s="63"/>
      <c r="K133" s="63"/>
      <c r="L133" s="63"/>
      <c r="M133" s="63"/>
      <c r="N133" s="63"/>
      <c r="O133" s="63"/>
      <c r="P133" s="63"/>
      <c r="Q133" s="63"/>
      <c r="R133" s="63"/>
      <c r="S133" s="63"/>
      <c r="T133" s="45"/>
    </row>
    <row r="134" spans="1:20" s="4" customFormat="1" ht="11.25" x14ac:dyDescent="0.2">
      <c r="A134" s="63" t="s">
        <v>233</v>
      </c>
      <c r="B134" s="63"/>
      <c r="C134" s="63"/>
      <c r="D134" s="63"/>
      <c r="E134" s="63"/>
      <c r="F134" s="63"/>
      <c r="G134" s="63"/>
      <c r="H134" s="63"/>
      <c r="I134" s="63"/>
      <c r="J134" s="63"/>
      <c r="K134" s="63"/>
      <c r="L134" s="63"/>
      <c r="M134" s="63"/>
      <c r="N134" s="63"/>
      <c r="O134" s="63"/>
      <c r="P134" s="63"/>
      <c r="Q134" s="63"/>
      <c r="R134" s="63"/>
      <c r="S134" s="63"/>
      <c r="T134" s="45"/>
    </row>
    <row r="135" spans="1:20" s="4" customFormat="1" ht="11.25" x14ac:dyDescent="0.2">
      <c r="A135" s="63" t="s">
        <v>223</v>
      </c>
      <c r="B135" s="63"/>
      <c r="C135" s="63"/>
      <c r="D135" s="63"/>
      <c r="E135" s="63"/>
      <c r="F135" s="63"/>
      <c r="G135" s="63"/>
      <c r="H135" s="63"/>
      <c r="I135" s="63"/>
      <c r="J135" s="63"/>
      <c r="K135" s="63"/>
      <c r="L135" s="63"/>
      <c r="M135" s="63"/>
      <c r="N135" s="63"/>
      <c r="O135" s="63"/>
      <c r="P135" s="63"/>
      <c r="Q135" s="63"/>
      <c r="R135" s="63"/>
      <c r="S135" s="63"/>
      <c r="T135" s="45"/>
    </row>
    <row r="136" spans="1:20" s="4" customFormat="1" ht="44.25" customHeight="1" x14ac:dyDescent="0.2">
      <c r="A136" s="56" t="s">
        <v>153</v>
      </c>
      <c r="B136" s="53" t="s">
        <v>137</v>
      </c>
      <c r="C136" s="54">
        <v>0.89139999999999997</v>
      </c>
      <c r="D136" s="55" t="s">
        <v>141</v>
      </c>
      <c r="E136" s="54">
        <v>0.84840000000000004</v>
      </c>
      <c r="F136" s="55" t="s">
        <v>0</v>
      </c>
      <c r="G136" s="68">
        <f>+VLOOKUP(A3,Data!A:CN,44,FALSE)</f>
        <v>1</v>
      </c>
      <c r="H136" s="55" t="s">
        <v>1</v>
      </c>
      <c r="I136" s="6" t="str">
        <f t="shared" si="3"/>
        <v>Met</v>
      </c>
      <c r="J136" s="20"/>
      <c r="L136" s="20"/>
      <c r="M136" s="20"/>
      <c r="N136" s="20"/>
    </row>
    <row r="137" spans="1:20" s="4" customFormat="1" ht="11.25" x14ac:dyDescent="0.2">
      <c r="A137" s="64" t="s">
        <v>234</v>
      </c>
      <c r="B137" s="63"/>
      <c r="C137" s="63"/>
      <c r="D137" s="63"/>
      <c r="E137" s="63"/>
      <c r="F137" s="63"/>
      <c r="G137" s="63"/>
      <c r="H137" s="63"/>
      <c r="I137" s="63"/>
      <c r="J137" s="63"/>
      <c r="K137" s="63"/>
      <c r="L137" s="63"/>
      <c r="M137" s="63"/>
      <c r="N137" s="63"/>
      <c r="O137" s="63"/>
      <c r="P137" s="63"/>
      <c r="Q137" s="63"/>
      <c r="R137" s="63"/>
      <c r="S137" s="63"/>
      <c r="T137" s="45"/>
    </row>
    <row r="138" spans="1:20" s="4" customFormat="1" ht="11.25" x14ac:dyDescent="0.2">
      <c r="A138" s="63" t="s">
        <v>235</v>
      </c>
      <c r="B138" s="63"/>
      <c r="C138" s="63"/>
      <c r="D138" s="63"/>
      <c r="E138" s="63"/>
      <c r="F138" s="63"/>
      <c r="G138" s="63"/>
      <c r="H138" s="63"/>
      <c r="I138" s="63"/>
      <c r="J138" s="63"/>
      <c r="K138" s="63"/>
      <c r="L138" s="63"/>
      <c r="M138" s="63"/>
      <c r="N138" s="63"/>
      <c r="O138" s="63"/>
      <c r="P138" s="63"/>
      <c r="Q138" s="63"/>
      <c r="R138" s="63"/>
      <c r="S138" s="63"/>
      <c r="T138" s="45"/>
    </row>
    <row r="139" spans="1:20" s="4" customFormat="1" ht="11.25" x14ac:dyDescent="0.2">
      <c r="A139" s="63" t="s">
        <v>231</v>
      </c>
      <c r="B139" s="63"/>
      <c r="C139" s="63"/>
      <c r="D139" s="63"/>
      <c r="E139" s="63"/>
      <c r="F139" s="63"/>
      <c r="G139" s="63"/>
      <c r="H139" s="63"/>
      <c r="I139" s="63"/>
      <c r="J139" s="63"/>
      <c r="K139" s="63"/>
      <c r="L139" s="63"/>
      <c r="M139" s="63"/>
      <c r="N139" s="63"/>
      <c r="O139" s="63"/>
      <c r="P139" s="63"/>
      <c r="Q139" s="63"/>
      <c r="R139" s="63"/>
      <c r="S139" s="63"/>
      <c r="T139" s="45"/>
    </row>
    <row r="140" spans="1:20" s="4" customFormat="1" ht="44.25" customHeight="1" x14ac:dyDescent="0.2">
      <c r="A140" s="56" t="s">
        <v>153</v>
      </c>
      <c r="B140" s="53" t="s">
        <v>137</v>
      </c>
      <c r="C140" s="54">
        <v>0.746</v>
      </c>
      <c r="D140" s="55" t="s">
        <v>141</v>
      </c>
      <c r="E140" s="54">
        <v>0.60070000000000001</v>
      </c>
      <c r="F140" s="55" t="s">
        <v>0</v>
      </c>
      <c r="G140" s="68">
        <f>+VLOOKUP(A3,Data!A:CN,45,FALSE)</f>
        <v>0.625</v>
      </c>
      <c r="H140" s="55" t="s">
        <v>1</v>
      </c>
      <c r="I140" s="6" t="str">
        <f t="shared" si="3"/>
        <v>Not Met</v>
      </c>
      <c r="J140" s="20"/>
      <c r="L140" s="20"/>
      <c r="M140" s="20"/>
      <c r="N140" s="20"/>
    </row>
    <row r="141" spans="1:20" s="4" customFormat="1" ht="14.25" x14ac:dyDescent="0.2">
      <c r="A141" s="19" t="s">
        <v>128</v>
      </c>
      <c r="B141" s="19"/>
      <c r="C141" s="19"/>
      <c r="D141" s="19"/>
      <c r="E141" s="19"/>
      <c r="F141" s="19"/>
      <c r="G141" s="19"/>
      <c r="H141" s="19"/>
      <c r="I141" s="19"/>
      <c r="J141" s="19"/>
      <c r="K141" s="19"/>
      <c r="L141" s="19"/>
      <c r="M141" s="19"/>
      <c r="N141" s="19"/>
      <c r="O141" s="19"/>
      <c r="P141" s="19"/>
      <c r="Q141" s="19"/>
      <c r="R141" s="19"/>
      <c r="S141" s="19"/>
      <c r="T141" s="46"/>
    </row>
    <row r="142" spans="1:20" s="4" customFormat="1" ht="11.25" x14ac:dyDescent="0.2">
      <c r="A142" s="63" t="s">
        <v>236</v>
      </c>
      <c r="B142" s="63"/>
      <c r="C142" s="63"/>
      <c r="D142" s="63"/>
      <c r="E142" s="63"/>
      <c r="F142" s="63"/>
      <c r="G142" s="63"/>
      <c r="H142" s="63"/>
      <c r="I142" s="63"/>
      <c r="J142" s="63"/>
      <c r="K142" s="63"/>
      <c r="L142" s="63"/>
      <c r="M142" s="63"/>
      <c r="N142" s="63"/>
      <c r="O142" s="63"/>
      <c r="P142" s="63"/>
      <c r="Q142" s="63"/>
      <c r="R142" s="63"/>
      <c r="S142" s="63"/>
      <c r="T142" s="45"/>
    </row>
    <row r="143" spans="1:20" s="4" customFormat="1" ht="11.25" x14ac:dyDescent="0.2">
      <c r="A143" s="63" t="s">
        <v>237</v>
      </c>
      <c r="B143" s="63"/>
      <c r="C143" s="63"/>
      <c r="D143" s="63"/>
      <c r="E143" s="63"/>
      <c r="F143" s="63"/>
      <c r="G143" s="63"/>
      <c r="H143" s="63"/>
      <c r="I143" s="63"/>
      <c r="J143" s="63"/>
      <c r="K143" s="63"/>
      <c r="L143" s="63"/>
      <c r="M143" s="63"/>
      <c r="N143" s="63"/>
      <c r="O143" s="63"/>
      <c r="P143" s="63"/>
      <c r="Q143" s="63"/>
      <c r="R143" s="63"/>
      <c r="S143" s="63"/>
      <c r="T143" s="45"/>
    </row>
    <row r="144" spans="1:20" s="4" customFormat="1" ht="44.25" customHeight="1" x14ac:dyDescent="0.2">
      <c r="A144" s="56" t="s">
        <v>153</v>
      </c>
      <c r="B144" s="53" t="s">
        <v>137</v>
      </c>
      <c r="C144" s="54">
        <v>0.86</v>
      </c>
      <c r="D144" s="55" t="s">
        <v>141</v>
      </c>
      <c r="E144" s="54">
        <v>0.97789999999999999</v>
      </c>
      <c r="F144" s="55" t="s">
        <v>0</v>
      </c>
      <c r="G144" s="68">
        <f>+VLOOKUP(A3,Data!A:CN,46,FALSE)</f>
        <v>1</v>
      </c>
      <c r="H144" s="55" t="s">
        <v>1</v>
      </c>
      <c r="I144" s="6" t="str">
        <f t="shared" ref="I144" si="4">IF(OR(G144="NA",G144="**"),"NA",IF(G144&lt;C144,"Not Met","Met"))</f>
        <v>Met</v>
      </c>
      <c r="J144" s="20"/>
      <c r="L144" s="20"/>
      <c r="M144" s="20"/>
      <c r="N144" s="20"/>
    </row>
    <row r="145" spans="1:20" s="4" customFormat="1" ht="14.25" x14ac:dyDescent="0.2">
      <c r="A145" s="19" t="s">
        <v>144</v>
      </c>
      <c r="B145" s="19"/>
      <c r="C145" s="19"/>
      <c r="D145" s="19"/>
      <c r="E145" s="19"/>
      <c r="F145" s="19"/>
      <c r="G145" s="19"/>
      <c r="H145" s="19"/>
      <c r="I145" s="19"/>
      <c r="J145" s="19"/>
      <c r="K145" s="19"/>
      <c r="L145" s="19"/>
      <c r="M145" s="19"/>
      <c r="N145" s="19"/>
      <c r="O145" s="19"/>
      <c r="P145" s="19"/>
      <c r="Q145" s="19"/>
      <c r="R145" s="19"/>
      <c r="S145" s="19"/>
      <c r="T145" s="46"/>
    </row>
    <row r="146" spans="1:20" s="4" customFormat="1" ht="11.25" x14ac:dyDescent="0.2">
      <c r="A146" s="64" t="s">
        <v>238</v>
      </c>
      <c r="B146" s="63"/>
      <c r="C146" s="63"/>
      <c r="D146" s="63"/>
      <c r="E146" s="63"/>
      <c r="F146" s="63"/>
      <c r="G146" s="63"/>
      <c r="H146" s="63"/>
      <c r="I146" s="63"/>
      <c r="J146" s="63"/>
      <c r="K146" s="63"/>
      <c r="L146" s="63"/>
      <c r="M146" s="63"/>
      <c r="N146" s="63"/>
      <c r="O146" s="63"/>
      <c r="P146" s="63"/>
      <c r="Q146" s="63"/>
      <c r="R146" s="63"/>
      <c r="S146" s="63"/>
      <c r="T146" s="45"/>
    </row>
    <row r="147" spans="1:20" s="4" customFormat="1" ht="11.25" x14ac:dyDescent="0.2">
      <c r="A147" s="63" t="s">
        <v>239</v>
      </c>
      <c r="B147" s="63"/>
      <c r="C147" s="63"/>
      <c r="D147" s="63"/>
      <c r="E147" s="63"/>
      <c r="F147" s="63"/>
      <c r="G147" s="63"/>
      <c r="H147" s="63"/>
      <c r="I147" s="63"/>
      <c r="J147" s="63"/>
      <c r="K147" s="63"/>
      <c r="L147" s="63"/>
      <c r="M147" s="63"/>
      <c r="N147" s="63"/>
      <c r="O147" s="63"/>
      <c r="P147" s="63"/>
      <c r="Q147" s="63"/>
      <c r="R147" s="63"/>
      <c r="S147" s="63"/>
      <c r="T147" s="45"/>
    </row>
    <row r="148" spans="1:20" s="4" customFormat="1" ht="44.25" customHeight="1" x14ac:dyDescent="0.2">
      <c r="A148" s="56" t="s">
        <v>153</v>
      </c>
      <c r="B148" s="53" t="s">
        <v>139</v>
      </c>
      <c r="C148" s="54" t="s">
        <v>348</v>
      </c>
      <c r="D148" s="55" t="s">
        <v>141</v>
      </c>
      <c r="E148" s="54" t="s">
        <v>348</v>
      </c>
      <c r="F148" s="55" t="s">
        <v>0</v>
      </c>
      <c r="G148" s="68" t="str">
        <f>+VLOOKUP(A3,Data!A:CN,47,FALSE)</f>
        <v>No</v>
      </c>
      <c r="H148" s="55" t="s">
        <v>1</v>
      </c>
      <c r="I148" s="6" t="str">
        <f>IF(OR(G148="NA",G148="**"),"NA",IF(G148="No","Met",IF(G148="Yes","Not Met")))</f>
        <v>Met</v>
      </c>
      <c r="J148" s="48"/>
      <c r="K148" s="49"/>
      <c r="L148" s="48"/>
      <c r="M148" s="48"/>
      <c r="N148" s="48"/>
      <c r="O148" s="49"/>
      <c r="P148" s="49"/>
      <c r="Q148" s="49"/>
      <c r="R148" s="49"/>
      <c r="S148" s="49"/>
    </row>
    <row r="149" spans="1:20" s="4" customFormat="1" ht="14.25" x14ac:dyDescent="0.2">
      <c r="A149" s="19" t="s">
        <v>145</v>
      </c>
      <c r="B149" s="19"/>
      <c r="C149" s="19"/>
      <c r="D149" s="19"/>
      <c r="E149" s="19"/>
      <c r="F149" s="19"/>
      <c r="G149" s="19"/>
      <c r="H149" s="19"/>
      <c r="I149" s="19"/>
      <c r="J149" s="19"/>
      <c r="K149" s="19"/>
      <c r="L149" s="19"/>
      <c r="M149" s="19"/>
      <c r="N149" s="19"/>
      <c r="O149" s="19"/>
      <c r="P149" s="19"/>
      <c r="Q149" s="19"/>
      <c r="R149" s="19"/>
      <c r="S149" s="19"/>
      <c r="T149" s="46"/>
    </row>
    <row r="150" spans="1:20" s="4" customFormat="1" ht="11.25" x14ac:dyDescent="0.2">
      <c r="A150" s="64" t="s">
        <v>240</v>
      </c>
      <c r="B150" s="63"/>
      <c r="C150" s="63"/>
      <c r="D150" s="63"/>
      <c r="E150" s="63"/>
      <c r="F150" s="63"/>
      <c r="G150" s="63"/>
      <c r="H150" s="63"/>
      <c r="I150" s="63"/>
      <c r="J150" s="63"/>
      <c r="K150" s="63"/>
      <c r="L150" s="63"/>
      <c r="M150" s="63"/>
      <c r="N150" s="63"/>
      <c r="O150" s="63"/>
      <c r="P150" s="63"/>
      <c r="Q150" s="63"/>
      <c r="R150" s="63"/>
      <c r="S150" s="63"/>
      <c r="T150" s="45"/>
    </row>
    <row r="151" spans="1:20" s="4" customFormat="1" ht="11.25" x14ac:dyDescent="0.2">
      <c r="A151" s="63" t="s">
        <v>241</v>
      </c>
      <c r="B151" s="63"/>
      <c r="C151" s="63"/>
      <c r="D151" s="63"/>
      <c r="E151" s="63"/>
      <c r="F151" s="63"/>
      <c r="G151" s="63"/>
      <c r="H151" s="63"/>
      <c r="I151" s="63"/>
      <c r="J151" s="63"/>
      <c r="K151" s="63"/>
      <c r="L151" s="63"/>
      <c r="M151" s="63"/>
      <c r="N151" s="63"/>
      <c r="O151" s="63"/>
      <c r="P151" s="63"/>
      <c r="Q151" s="63"/>
      <c r="R151" s="63"/>
      <c r="S151" s="63"/>
      <c r="T151" s="45"/>
    </row>
    <row r="152" spans="1:20" s="4" customFormat="1" ht="11.25" x14ac:dyDescent="0.2">
      <c r="A152" s="63" t="s">
        <v>242</v>
      </c>
      <c r="B152" s="63"/>
      <c r="C152" s="63"/>
      <c r="D152" s="63"/>
      <c r="E152" s="63"/>
      <c r="F152" s="63"/>
      <c r="G152" s="63"/>
      <c r="H152" s="63"/>
      <c r="I152" s="63"/>
      <c r="J152" s="63"/>
      <c r="K152" s="63"/>
      <c r="L152" s="63"/>
      <c r="M152" s="63"/>
      <c r="N152" s="63"/>
      <c r="O152" s="63"/>
      <c r="P152" s="63"/>
      <c r="Q152" s="63"/>
      <c r="R152" s="63"/>
      <c r="S152" s="63"/>
      <c r="T152" s="45"/>
    </row>
    <row r="153" spans="1:20" s="4" customFormat="1" ht="44.25" customHeight="1" x14ac:dyDescent="0.2">
      <c r="A153" s="56" t="s">
        <v>153</v>
      </c>
      <c r="B153" s="53" t="s">
        <v>139</v>
      </c>
      <c r="C153" s="54" t="s">
        <v>348</v>
      </c>
      <c r="D153" s="55" t="s">
        <v>141</v>
      </c>
      <c r="E153" s="54" t="s">
        <v>347</v>
      </c>
      <c r="F153" s="55" t="s">
        <v>0</v>
      </c>
      <c r="G153" s="68" t="str">
        <f>+VLOOKUP(A3,Data!A:CN,48,FALSE)</f>
        <v>No</v>
      </c>
      <c r="H153" s="55" t="s">
        <v>1</v>
      </c>
      <c r="I153" s="6" t="str">
        <f>IF(OR(G153="NA",G153="**"),"NA",IF(G153="No","Met",IF(G153="Yes","Not Met")))</f>
        <v>Met</v>
      </c>
      <c r="J153" s="48"/>
      <c r="K153" s="49"/>
      <c r="L153" s="48"/>
      <c r="M153" s="48"/>
      <c r="N153" s="48"/>
      <c r="O153" s="49"/>
      <c r="P153" s="49"/>
      <c r="Q153" s="49"/>
      <c r="R153" s="49"/>
      <c r="S153" s="49"/>
    </row>
    <row r="154" spans="1:20" s="4" customFormat="1" ht="14.25" x14ac:dyDescent="0.2">
      <c r="A154" s="19" t="s">
        <v>129</v>
      </c>
      <c r="B154" s="19"/>
      <c r="C154" s="19"/>
      <c r="D154" s="19"/>
      <c r="E154" s="19"/>
      <c r="F154" s="19"/>
      <c r="G154" s="19"/>
      <c r="H154" s="19"/>
      <c r="I154" s="19"/>
      <c r="J154" s="19"/>
      <c r="K154" s="19"/>
      <c r="L154" s="19"/>
      <c r="M154" s="19"/>
      <c r="N154" s="19"/>
      <c r="O154" s="19"/>
      <c r="P154" s="19"/>
      <c r="Q154" s="19"/>
      <c r="R154" s="19"/>
      <c r="S154" s="19"/>
      <c r="T154" s="46"/>
    </row>
    <row r="155" spans="1:20" s="4" customFormat="1" ht="11.25" x14ac:dyDescent="0.2">
      <c r="A155" s="64" t="s">
        <v>243</v>
      </c>
      <c r="B155" s="63"/>
      <c r="C155" s="63"/>
      <c r="D155" s="63"/>
      <c r="E155" s="63"/>
      <c r="F155" s="63"/>
      <c r="G155" s="63"/>
      <c r="H155" s="63"/>
      <c r="I155" s="63"/>
      <c r="J155" s="63"/>
      <c r="K155" s="63"/>
      <c r="L155" s="63"/>
      <c r="M155" s="63"/>
      <c r="N155" s="63"/>
      <c r="O155" s="63"/>
      <c r="P155" s="63"/>
      <c r="Q155" s="63"/>
      <c r="R155" s="63"/>
      <c r="S155" s="63"/>
      <c r="T155" s="45"/>
    </row>
    <row r="156" spans="1:20" s="4" customFormat="1" ht="11.25" x14ac:dyDescent="0.2">
      <c r="A156" s="63" t="s">
        <v>244</v>
      </c>
      <c r="B156" s="63"/>
      <c r="C156" s="63"/>
      <c r="D156" s="63"/>
      <c r="E156" s="63"/>
      <c r="F156" s="63"/>
      <c r="G156" s="63"/>
      <c r="H156" s="63"/>
      <c r="I156" s="63"/>
      <c r="J156" s="63"/>
      <c r="K156" s="63"/>
      <c r="L156" s="63"/>
      <c r="M156" s="63"/>
      <c r="N156" s="63"/>
      <c r="O156" s="63"/>
      <c r="P156" s="63"/>
      <c r="Q156" s="63"/>
      <c r="R156" s="63"/>
      <c r="S156" s="63"/>
      <c r="T156" s="45"/>
    </row>
    <row r="157" spans="1:20" s="4" customFormat="1" ht="44.25" customHeight="1" x14ac:dyDescent="0.2">
      <c r="A157" s="56" t="s">
        <v>153</v>
      </c>
      <c r="B157" s="53" t="s">
        <v>139</v>
      </c>
      <c r="C157" s="54">
        <v>1</v>
      </c>
      <c r="D157" s="55" t="s">
        <v>141</v>
      </c>
      <c r="E157" s="54">
        <v>0.99380000000000002</v>
      </c>
      <c r="F157" s="55" t="s">
        <v>0</v>
      </c>
      <c r="G157" s="68">
        <f>+VLOOKUP(A3,Data!A:CN,49,FALSE)</f>
        <v>1</v>
      </c>
      <c r="H157" s="55" t="s">
        <v>1</v>
      </c>
      <c r="I157" s="6" t="str">
        <f>IF(OR(G157="NA",G157="**"),"NA",IF(G157&lt;C157,"Not Met","Met"))</f>
        <v>Met</v>
      </c>
      <c r="J157" s="20"/>
      <c r="L157" s="20"/>
      <c r="M157" s="20"/>
      <c r="N157" s="20"/>
    </row>
    <row r="158" spans="1:20" s="4" customFormat="1" ht="14.25" x14ac:dyDescent="0.2">
      <c r="A158" s="19" t="s">
        <v>130</v>
      </c>
      <c r="B158" s="19"/>
      <c r="C158" s="19"/>
      <c r="D158" s="19"/>
      <c r="E158" s="19"/>
      <c r="F158" s="19"/>
      <c r="G158" s="19"/>
      <c r="H158" s="19"/>
      <c r="I158" s="19"/>
      <c r="J158" s="19"/>
      <c r="K158" s="19"/>
      <c r="L158" s="19"/>
      <c r="M158" s="19"/>
      <c r="N158" s="19"/>
      <c r="O158" s="19"/>
      <c r="P158" s="19"/>
      <c r="Q158" s="19"/>
      <c r="R158" s="19"/>
      <c r="S158" s="19"/>
      <c r="T158" s="46"/>
    </row>
    <row r="159" spans="1:20" s="4" customFormat="1" ht="11.25" x14ac:dyDescent="0.2">
      <c r="A159" s="64" t="s">
        <v>245</v>
      </c>
      <c r="B159" s="63"/>
      <c r="C159" s="63"/>
      <c r="D159" s="63"/>
      <c r="E159" s="63"/>
      <c r="F159" s="63"/>
      <c r="G159" s="63"/>
      <c r="H159" s="63"/>
      <c r="I159" s="63"/>
      <c r="J159" s="63"/>
      <c r="K159" s="63"/>
      <c r="L159" s="63"/>
      <c r="M159" s="63"/>
      <c r="N159" s="63"/>
      <c r="O159" s="63"/>
      <c r="P159" s="63"/>
      <c r="Q159" s="63"/>
      <c r="R159" s="63"/>
      <c r="S159" s="63"/>
      <c r="T159" s="45"/>
    </row>
    <row r="160" spans="1:20" s="4" customFormat="1" ht="11.25" x14ac:dyDescent="0.2">
      <c r="A160" s="63" t="s">
        <v>246</v>
      </c>
      <c r="B160" s="63"/>
      <c r="C160" s="63"/>
      <c r="D160" s="63"/>
      <c r="E160" s="63"/>
      <c r="F160" s="63"/>
      <c r="G160" s="63"/>
      <c r="H160" s="63"/>
      <c r="I160" s="63"/>
      <c r="J160" s="63"/>
      <c r="K160" s="63"/>
      <c r="L160" s="63"/>
      <c r="M160" s="63"/>
      <c r="N160" s="63"/>
      <c r="O160" s="63"/>
      <c r="P160" s="63"/>
      <c r="Q160" s="63"/>
      <c r="R160" s="63"/>
      <c r="S160" s="63"/>
      <c r="T160" s="45"/>
    </row>
    <row r="161" spans="1:20" s="4" customFormat="1" ht="11.25" x14ac:dyDescent="0.2">
      <c r="A161" s="63" t="s">
        <v>247</v>
      </c>
      <c r="B161" s="63"/>
      <c r="C161" s="63"/>
      <c r="D161" s="63"/>
      <c r="E161" s="63"/>
      <c r="F161" s="63"/>
      <c r="G161" s="63"/>
      <c r="H161" s="63"/>
      <c r="I161" s="63"/>
      <c r="J161" s="63"/>
      <c r="K161" s="63"/>
      <c r="L161" s="63"/>
      <c r="M161" s="63"/>
      <c r="N161" s="63"/>
      <c r="O161" s="63"/>
      <c r="P161" s="63"/>
      <c r="Q161" s="63"/>
      <c r="R161" s="63"/>
      <c r="S161" s="63"/>
      <c r="T161" s="45"/>
    </row>
    <row r="162" spans="1:20" s="4" customFormat="1" ht="44.25" customHeight="1" x14ac:dyDescent="0.2">
      <c r="A162" s="56" t="s">
        <v>153</v>
      </c>
      <c r="B162" s="53" t="s">
        <v>139</v>
      </c>
      <c r="C162" s="54">
        <v>1</v>
      </c>
      <c r="D162" s="55" t="s">
        <v>141</v>
      </c>
      <c r="E162" s="54">
        <v>0.99329999999999996</v>
      </c>
      <c r="F162" s="55" t="s">
        <v>0</v>
      </c>
      <c r="G162" s="68">
        <f>+VLOOKUP(A3,Data!A:CN,50,FALSE)</f>
        <v>1</v>
      </c>
      <c r="H162" s="55" t="s">
        <v>1</v>
      </c>
      <c r="I162" s="6" t="str">
        <f t="shared" si="3"/>
        <v>Met</v>
      </c>
      <c r="J162" s="20"/>
      <c r="L162" s="20"/>
      <c r="M162" s="20"/>
      <c r="N162" s="20"/>
    </row>
    <row r="163" spans="1:20" s="4" customFormat="1" ht="14.25" x14ac:dyDescent="0.2">
      <c r="A163" s="19" t="s">
        <v>131</v>
      </c>
      <c r="B163" s="19"/>
      <c r="C163" s="19"/>
      <c r="D163" s="19"/>
      <c r="E163" s="19"/>
      <c r="F163" s="19"/>
      <c r="G163" s="19"/>
      <c r="H163" s="19"/>
      <c r="I163" s="19"/>
      <c r="J163" s="19"/>
      <c r="K163" s="19"/>
      <c r="L163" s="19"/>
      <c r="M163" s="19"/>
      <c r="N163" s="19"/>
      <c r="O163" s="19"/>
      <c r="P163" s="19"/>
      <c r="Q163" s="19"/>
      <c r="R163" s="19"/>
      <c r="S163" s="19"/>
      <c r="T163" s="46"/>
    </row>
    <row r="164" spans="1:20" s="4" customFormat="1" ht="11.25" x14ac:dyDescent="0.2">
      <c r="A164" s="64" t="s">
        <v>248</v>
      </c>
      <c r="B164" s="63"/>
      <c r="C164" s="63"/>
      <c r="D164" s="63"/>
      <c r="E164" s="63"/>
      <c r="F164" s="63"/>
      <c r="G164" s="63"/>
      <c r="H164" s="63"/>
      <c r="I164" s="63"/>
      <c r="J164" s="63"/>
      <c r="K164" s="63"/>
      <c r="L164" s="63"/>
      <c r="M164" s="63"/>
      <c r="N164" s="63"/>
      <c r="O164" s="63"/>
      <c r="P164" s="63"/>
      <c r="Q164" s="63"/>
      <c r="R164" s="63"/>
      <c r="S164" s="63"/>
      <c r="T164" s="45"/>
    </row>
    <row r="165" spans="1:20" s="4" customFormat="1" ht="11.25" x14ac:dyDescent="0.2">
      <c r="A165" s="63" t="s">
        <v>249</v>
      </c>
      <c r="B165" s="63"/>
      <c r="C165" s="63"/>
      <c r="D165" s="63"/>
      <c r="E165" s="63"/>
      <c r="F165" s="63"/>
      <c r="G165" s="63"/>
      <c r="H165" s="63"/>
      <c r="I165" s="63"/>
      <c r="J165" s="63"/>
      <c r="K165" s="63"/>
      <c r="L165" s="63"/>
      <c r="M165" s="63"/>
      <c r="N165" s="63"/>
      <c r="O165" s="63"/>
      <c r="P165" s="63"/>
      <c r="Q165" s="63"/>
      <c r="R165" s="63"/>
      <c r="S165" s="63"/>
      <c r="T165" s="45"/>
    </row>
    <row r="166" spans="1:20" s="4" customFormat="1" ht="44.25" customHeight="1" x14ac:dyDescent="0.2">
      <c r="A166" s="56" t="s">
        <v>153</v>
      </c>
      <c r="B166" s="53" t="s">
        <v>139</v>
      </c>
      <c r="C166" s="54">
        <v>1</v>
      </c>
      <c r="D166" s="55" t="s">
        <v>141</v>
      </c>
      <c r="E166" s="54">
        <v>0.81189999999999996</v>
      </c>
      <c r="F166" s="55" t="s">
        <v>0</v>
      </c>
      <c r="G166" s="68">
        <f>+VLOOKUP(A3,Data!A:CN,51,FALSE)</f>
        <v>1</v>
      </c>
      <c r="H166" s="55" t="s">
        <v>1</v>
      </c>
      <c r="I166" s="6" t="str">
        <f t="shared" ref="I166" si="5">IF(OR(G166="NA",G166="**"),"NA",IF(G166&lt;C166,"Not Met","Met"))</f>
        <v>Met</v>
      </c>
      <c r="J166" s="20"/>
      <c r="L166" s="20"/>
      <c r="M166" s="20"/>
      <c r="N166" s="20"/>
    </row>
    <row r="167" spans="1:20" s="4" customFormat="1" ht="14.25" x14ac:dyDescent="0.2">
      <c r="A167" s="19" t="s">
        <v>164</v>
      </c>
      <c r="B167" s="19"/>
      <c r="C167" s="19"/>
      <c r="D167" s="19"/>
      <c r="E167" s="19"/>
      <c r="F167" s="19"/>
      <c r="G167" s="19"/>
      <c r="H167" s="19"/>
      <c r="I167" s="19"/>
      <c r="J167" s="19"/>
      <c r="K167" s="19"/>
      <c r="L167" s="19"/>
      <c r="M167" s="19"/>
      <c r="N167" s="19"/>
      <c r="O167" s="19"/>
      <c r="P167" s="19"/>
      <c r="Q167" s="19"/>
      <c r="R167" s="19"/>
      <c r="S167" s="19"/>
      <c r="T167" s="46"/>
    </row>
    <row r="168" spans="1:20" s="4" customFormat="1" ht="11.25" x14ac:dyDescent="0.2">
      <c r="A168" s="64" t="s">
        <v>250</v>
      </c>
      <c r="B168" s="63"/>
      <c r="C168" s="63"/>
      <c r="D168" s="63"/>
      <c r="E168" s="63"/>
      <c r="F168" s="63"/>
      <c r="G168" s="63"/>
      <c r="H168" s="63"/>
      <c r="I168" s="63"/>
      <c r="J168" s="63"/>
      <c r="K168" s="63"/>
      <c r="L168" s="63"/>
      <c r="M168" s="63"/>
      <c r="N168" s="63"/>
      <c r="O168" s="63"/>
      <c r="P168" s="63"/>
      <c r="Q168" s="63"/>
      <c r="R168" s="63"/>
      <c r="S168" s="63"/>
      <c r="T168" s="45"/>
    </row>
    <row r="169" spans="1:20" s="4" customFormat="1" ht="11.25" x14ac:dyDescent="0.2">
      <c r="A169" s="63" t="s">
        <v>251</v>
      </c>
      <c r="B169" s="63"/>
      <c r="C169" s="63"/>
      <c r="D169" s="63"/>
      <c r="E169" s="63"/>
      <c r="F169" s="63"/>
      <c r="G169" s="63"/>
      <c r="H169" s="63"/>
      <c r="I169" s="63"/>
      <c r="J169" s="63"/>
      <c r="K169" s="63"/>
      <c r="L169" s="63"/>
      <c r="M169" s="63"/>
      <c r="N169" s="63"/>
      <c r="O169" s="63"/>
      <c r="P169" s="63"/>
      <c r="Q169" s="63"/>
      <c r="R169" s="63"/>
      <c r="S169" s="63"/>
      <c r="T169" s="45"/>
    </row>
    <row r="170" spans="1:20" s="4" customFormat="1" ht="11.25" x14ac:dyDescent="0.2">
      <c r="A170" s="63" t="s">
        <v>252</v>
      </c>
      <c r="B170" s="63"/>
      <c r="C170" s="63"/>
      <c r="D170" s="63"/>
      <c r="E170" s="63"/>
      <c r="F170" s="63"/>
      <c r="G170" s="63"/>
      <c r="H170" s="63"/>
      <c r="I170" s="63"/>
      <c r="J170" s="63"/>
      <c r="K170" s="63"/>
      <c r="L170" s="63"/>
      <c r="M170" s="63"/>
      <c r="N170" s="63"/>
      <c r="O170" s="63"/>
      <c r="P170" s="63"/>
      <c r="Q170" s="63"/>
      <c r="R170" s="63"/>
      <c r="S170" s="63"/>
      <c r="T170" s="45"/>
    </row>
    <row r="171" spans="1:20" s="4" customFormat="1" ht="44.25" customHeight="1" x14ac:dyDescent="0.2">
      <c r="A171" s="56" t="s">
        <v>153</v>
      </c>
      <c r="B171" s="53" t="s">
        <v>137</v>
      </c>
      <c r="C171" s="54">
        <v>0.11559999999999999</v>
      </c>
      <c r="D171" s="55" t="s">
        <v>141</v>
      </c>
      <c r="E171" s="54">
        <v>0.20960000000000001</v>
      </c>
      <c r="F171" s="55" t="s">
        <v>0</v>
      </c>
      <c r="G171" s="68">
        <f>+VLOOKUP(A3,Data!A:CN,52,FALSE)</f>
        <v>0.1429</v>
      </c>
      <c r="H171" s="55" t="s">
        <v>1</v>
      </c>
      <c r="I171" s="6" t="str">
        <f t="shared" ref="I171" si="6">IF(OR(G171="NA",G171="**"),"NA",IF(G171&lt;C171,"Not Met","Met"))</f>
        <v>Met</v>
      </c>
      <c r="J171" s="20"/>
      <c r="L171" s="20"/>
      <c r="M171" s="20"/>
      <c r="N171" s="20"/>
    </row>
    <row r="172" spans="1:20" s="4" customFormat="1" ht="11.25" x14ac:dyDescent="0.2">
      <c r="A172" s="64" t="s">
        <v>253</v>
      </c>
      <c r="B172" s="63"/>
      <c r="C172" s="63"/>
      <c r="D172" s="63"/>
      <c r="E172" s="63"/>
      <c r="F172" s="63"/>
      <c r="G172" s="63"/>
      <c r="H172" s="63"/>
      <c r="I172" s="63"/>
      <c r="J172" s="63"/>
      <c r="K172" s="63"/>
      <c r="L172" s="63"/>
      <c r="M172" s="63"/>
      <c r="N172" s="63"/>
      <c r="O172" s="63"/>
      <c r="P172" s="63"/>
      <c r="Q172" s="63"/>
      <c r="R172" s="63"/>
      <c r="S172" s="63"/>
      <c r="T172" s="45"/>
    </row>
    <row r="173" spans="1:20" s="4" customFormat="1" ht="11.25" x14ac:dyDescent="0.2">
      <c r="A173" s="63" t="s">
        <v>254</v>
      </c>
      <c r="B173" s="63"/>
      <c r="C173" s="63"/>
      <c r="D173" s="63"/>
      <c r="E173" s="63"/>
      <c r="F173" s="63"/>
      <c r="G173" s="63"/>
      <c r="H173" s="63"/>
      <c r="I173" s="63"/>
      <c r="J173" s="63"/>
      <c r="K173" s="63"/>
      <c r="L173" s="63"/>
      <c r="M173" s="63"/>
      <c r="N173" s="63"/>
      <c r="O173" s="63"/>
      <c r="P173" s="63"/>
      <c r="Q173" s="63"/>
      <c r="R173" s="63"/>
      <c r="S173" s="63"/>
      <c r="T173" s="45"/>
    </row>
    <row r="174" spans="1:20" s="4" customFormat="1" ht="11.25" x14ac:dyDescent="0.2">
      <c r="A174" s="63" t="s">
        <v>255</v>
      </c>
      <c r="B174" s="63"/>
      <c r="C174" s="63"/>
      <c r="D174" s="63"/>
      <c r="E174" s="63"/>
      <c r="F174" s="63"/>
      <c r="G174" s="63"/>
      <c r="H174" s="63"/>
      <c r="I174" s="63"/>
      <c r="J174" s="63"/>
      <c r="K174" s="63"/>
      <c r="L174" s="63"/>
      <c r="M174" s="63"/>
      <c r="N174" s="63"/>
      <c r="O174" s="63"/>
      <c r="P174" s="63"/>
      <c r="Q174" s="63"/>
      <c r="R174" s="63"/>
      <c r="S174" s="63"/>
      <c r="T174" s="45"/>
    </row>
    <row r="175" spans="1:20" s="4" customFormat="1" ht="44.25" customHeight="1" x14ac:dyDescent="0.2">
      <c r="A175" s="56" t="s">
        <v>153</v>
      </c>
      <c r="B175" s="53" t="s">
        <v>137</v>
      </c>
      <c r="C175" s="54">
        <v>0.4239</v>
      </c>
      <c r="D175" s="55" t="s">
        <v>141</v>
      </c>
      <c r="E175" s="54">
        <v>0.68</v>
      </c>
      <c r="F175" s="55" t="s">
        <v>0</v>
      </c>
      <c r="G175" s="68">
        <f>+VLOOKUP(A3,Data!A:CN,53,FALSE)</f>
        <v>0.57140000000000002</v>
      </c>
      <c r="H175" s="55" t="s">
        <v>1</v>
      </c>
      <c r="I175" s="6" t="str">
        <f>IF(OR(G175="NA",G175="**"),"NA",IF(G175&lt;C175,"Not Met","Met"))</f>
        <v>Met</v>
      </c>
      <c r="J175" s="20"/>
      <c r="L175" s="20"/>
      <c r="M175" s="20"/>
      <c r="N175" s="20"/>
    </row>
    <row r="176" spans="1:20" s="4" customFormat="1" ht="11.25" x14ac:dyDescent="0.2">
      <c r="A176" s="64" t="s">
        <v>256</v>
      </c>
      <c r="B176" s="63"/>
      <c r="C176" s="63"/>
      <c r="D176" s="63"/>
      <c r="E176" s="63"/>
      <c r="F176" s="63"/>
      <c r="G176" s="63"/>
      <c r="H176" s="63"/>
      <c r="I176" s="63"/>
      <c r="J176" s="63"/>
      <c r="K176" s="63"/>
      <c r="L176" s="63"/>
      <c r="M176" s="63"/>
      <c r="N176" s="63"/>
      <c r="O176" s="63"/>
      <c r="P176" s="63"/>
      <c r="Q176" s="63"/>
      <c r="R176" s="63"/>
      <c r="S176" s="63"/>
      <c r="T176" s="45"/>
    </row>
    <row r="177" spans="1:20" s="4" customFormat="1" ht="11.25" x14ac:dyDescent="0.2">
      <c r="A177" s="63" t="s">
        <v>254</v>
      </c>
      <c r="B177" s="63"/>
      <c r="C177" s="63"/>
      <c r="D177" s="63"/>
      <c r="E177" s="63"/>
      <c r="F177" s="63"/>
      <c r="G177" s="63"/>
      <c r="H177" s="63"/>
      <c r="I177" s="63"/>
      <c r="J177" s="63"/>
      <c r="K177" s="63"/>
      <c r="L177" s="63"/>
      <c r="M177" s="63"/>
      <c r="N177" s="63"/>
      <c r="O177" s="63"/>
      <c r="P177" s="63"/>
      <c r="Q177" s="63"/>
      <c r="R177" s="63"/>
      <c r="S177" s="63"/>
      <c r="T177" s="45"/>
    </row>
    <row r="178" spans="1:20" s="4" customFormat="1" ht="11.25" x14ac:dyDescent="0.2">
      <c r="A178" s="63" t="s">
        <v>257</v>
      </c>
      <c r="B178" s="63"/>
      <c r="C178" s="63"/>
      <c r="D178" s="63"/>
      <c r="E178" s="63"/>
      <c r="F178" s="63"/>
      <c r="G178" s="63"/>
      <c r="H178" s="63"/>
      <c r="I178" s="63"/>
      <c r="J178" s="63"/>
      <c r="K178" s="63"/>
      <c r="L178" s="63"/>
      <c r="M178" s="63"/>
      <c r="N178" s="63"/>
      <c r="O178" s="63"/>
      <c r="P178" s="63"/>
      <c r="Q178" s="63"/>
      <c r="R178" s="63"/>
      <c r="S178" s="63"/>
      <c r="T178" s="45"/>
    </row>
    <row r="179" spans="1:20" s="4" customFormat="1" ht="44.25" customHeight="1" x14ac:dyDescent="0.2">
      <c r="A179" s="56" t="s">
        <v>153</v>
      </c>
      <c r="B179" s="53" t="s">
        <v>137</v>
      </c>
      <c r="C179" s="54">
        <v>0.85460000000000003</v>
      </c>
      <c r="D179" s="55" t="s">
        <v>141</v>
      </c>
      <c r="E179" s="54">
        <v>0.75790000000000002</v>
      </c>
      <c r="F179" s="55" t="s">
        <v>0</v>
      </c>
      <c r="G179" s="68">
        <f>+VLOOKUP(A3,Data!A:CN,54,FALSE)</f>
        <v>0.57140000000000002</v>
      </c>
      <c r="H179" s="55" t="s">
        <v>1</v>
      </c>
      <c r="I179" s="6" t="str">
        <f t="shared" ref="I179" si="7">IF(OR(G179="NA",G179="**"),"NA",IF(G179&lt;C179,"Not Met","Met"))</f>
        <v>Not Met</v>
      </c>
      <c r="J179" s="20"/>
      <c r="L179" s="20"/>
      <c r="M179" s="20"/>
      <c r="N179" s="20"/>
    </row>
    <row r="180" spans="1:20" s="4" customFormat="1" ht="14.25" x14ac:dyDescent="0.2">
      <c r="A180" s="19" t="s">
        <v>140</v>
      </c>
      <c r="B180" s="19"/>
      <c r="C180" s="19"/>
      <c r="D180" s="19"/>
      <c r="E180" s="19"/>
      <c r="F180" s="19"/>
      <c r="G180" s="19"/>
      <c r="H180" s="19"/>
      <c r="I180" s="19"/>
      <c r="J180" s="19"/>
      <c r="K180" s="19"/>
      <c r="L180" s="19"/>
      <c r="M180" s="19"/>
      <c r="N180" s="19"/>
      <c r="O180" s="19"/>
      <c r="P180" s="19"/>
      <c r="Q180" s="19"/>
      <c r="R180" s="19"/>
      <c r="S180" s="19"/>
      <c r="T180" s="46"/>
    </row>
    <row r="181" spans="1:20" s="4" customFormat="1" ht="11.25" x14ac:dyDescent="0.2">
      <c r="A181" s="33" t="s">
        <v>154</v>
      </c>
      <c r="B181" s="29"/>
      <c r="C181" s="29"/>
      <c r="D181" s="29"/>
      <c r="E181" s="29"/>
      <c r="F181" s="29"/>
      <c r="G181" s="29"/>
      <c r="H181" s="29"/>
      <c r="I181" s="29"/>
      <c r="J181" s="29"/>
      <c r="K181" s="29"/>
      <c r="L181" s="29"/>
      <c r="M181" s="29"/>
      <c r="N181" s="29"/>
      <c r="O181" s="29"/>
      <c r="P181" s="29"/>
      <c r="Q181" s="29"/>
      <c r="R181" s="29"/>
      <c r="S181" s="29"/>
      <c r="T181" s="47"/>
    </row>
  </sheetData>
  <sheetProtection algorithmName="SHA-512" hashValue="FSrul4QjkTjG9sXPa6hXCpz7LcurHk/QyKTPJyXcsZ7YXaeTj+bJNTnqfo/HZNgAfME0ZcwTfjJAH0y0eaKbGg==" saltValue="HRj9JNoE84YCH5XYJV1dGg==" spinCount="100000" sheet="1" objects="1" scenarios="1" selectLockedCells="1" selectUnlockedCells="1"/>
  <conditionalFormatting sqref="I109">
    <cfRule type="containsText" dxfId="146" priority="842" operator="containsText" text="Not Met">
      <formula>NOT(ISERROR(SEARCH("Not Met",I109)))</formula>
    </cfRule>
  </conditionalFormatting>
  <conditionalFormatting sqref="I109">
    <cfRule type="containsText" dxfId="145" priority="837" operator="containsText" text="NA">
      <formula>NOT(ISERROR(SEARCH("NA",I109)))</formula>
    </cfRule>
  </conditionalFormatting>
  <conditionalFormatting sqref="I112">
    <cfRule type="containsText" dxfId="144" priority="158" operator="containsText" text="Not Met">
      <formula>NOT(ISERROR(SEARCH("Not Met",I112)))</formula>
    </cfRule>
  </conditionalFormatting>
  <conditionalFormatting sqref="I112">
    <cfRule type="containsText" dxfId="143" priority="157" operator="containsText" text="NA">
      <formula>NOT(ISERROR(SEARCH("NA",I112)))</formula>
    </cfRule>
  </conditionalFormatting>
  <conditionalFormatting sqref="I115">
    <cfRule type="containsText" dxfId="142" priority="149" operator="containsText" text="Not Met">
      <formula>NOT(ISERROR(SEARCH("Not Met",I115)))</formula>
    </cfRule>
  </conditionalFormatting>
  <conditionalFormatting sqref="I115">
    <cfRule type="containsText" dxfId="141" priority="148" operator="containsText" text="NA">
      <formula>NOT(ISERROR(SEARCH("NA",I115)))</formula>
    </cfRule>
  </conditionalFormatting>
  <conditionalFormatting sqref="I120">
    <cfRule type="containsText" dxfId="140" priority="140" operator="containsText" text="Not Met">
      <formula>NOT(ISERROR(SEARCH("Not Met",I120)))</formula>
    </cfRule>
  </conditionalFormatting>
  <conditionalFormatting sqref="I120">
    <cfRule type="containsText" dxfId="139" priority="139" operator="containsText" text="NA">
      <formula>NOT(ISERROR(SEARCH("NA",I120)))</formula>
    </cfRule>
  </conditionalFormatting>
  <conditionalFormatting sqref="I124">
    <cfRule type="containsText" dxfId="138" priority="137" operator="containsText" text="Not Met">
      <formula>NOT(ISERROR(SEARCH("Not Met",I124)))</formula>
    </cfRule>
  </conditionalFormatting>
  <conditionalFormatting sqref="I124">
    <cfRule type="containsText" dxfId="137" priority="136" operator="containsText" text="NA">
      <formula>NOT(ISERROR(SEARCH("NA",I124)))</formula>
    </cfRule>
  </conditionalFormatting>
  <conditionalFormatting sqref="I128">
    <cfRule type="containsText" dxfId="136" priority="134" operator="containsText" text="Not Met">
      <formula>NOT(ISERROR(SEARCH("Not Met",I128)))</formula>
    </cfRule>
  </conditionalFormatting>
  <conditionalFormatting sqref="I128">
    <cfRule type="containsText" dxfId="135" priority="133" operator="containsText" text="NA">
      <formula>NOT(ISERROR(SEARCH("NA",I128)))</formula>
    </cfRule>
  </conditionalFormatting>
  <conditionalFormatting sqref="I132">
    <cfRule type="containsText" dxfId="134" priority="131" operator="containsText" text="Not Met">
      <formula>NOT(ISERROR(SEARCH("Not Met",I132)))</formula>
    </cfRule>
  </conditionalFormatting>
  <conditionalFormatting sqref="I132">
    <cfRule type="containsText" dxfId="133" priority="130" operator="containsText" text="NA">
      <formula>NOT(ISERROR(SEARCH("NA",I132)))</formula>
    </cfRule>
  </conditionalFormatting>
  <conditionalFormatting sqref="I136">
    <cfRule type="containsText" dxfId="132" priority="128" operator="containsText" text="Not Met">
      <formula>NOT(ISERROR(SEARCH("Not Met",I136)))</formula>
    </cfRule>
  </conditionalFormatting>
  <conditionalFormatting sqref="I136">
    <cfRule type="containsText" dxfId="131" priority="127" operator="containsText" text="NA">
      <formula>NOT(ISERROR(SEARCH("NA",I136)))</formula>
    </cfRule>
  </conditionalFormatting>
  <conditionalFormatting sqref="I140">
    <cfRule type="containsText" dxfId="130" priority="125" operator="containsText" text="Not Met">
      <formula>NOT(ISERROR(SEARCH("Not Met",I140)))</formula>
    </cfRule>
  </conditionalFormatting>
  <conditionalFormatting sqref="I140">
    <cfRule type="containsText" dxfId="129" priority="124" operator="containsText" text="NA">
      <formula>NOT(ISERROR(SEARCH("NA",I140)))</formula>
    </cfRule>
  </conditionalFormatting>
  <conditionalFormatting sqref="I162">
    <cfRule type="containsText" dxfId="128" priority="122" operator="containsText" text="Not Met">
      <formula>NOT(ISERROR(SEARCH("Not Met",I162)))</formula>
    </cfRule>
  </conditionalFormatting>
  <conditionalFormatting sqref="I162">
    <cfRule type="containsText" dxfId="127" priority="121" operator="containsText" text="NA">
      <formula>NOT(ISERROR(SEARCH("NA",I162)))</formula>
    </cfRule>
  </conditionalFormatting>
  <conditionalFormatting sqref="I144">
    <cfRule type="containsText" dxfId="126" priority="110" operator="containsText" text="Not Met">
      <formula>NOT(ISERROR(SEARCH("Not Met",I144)))</formula>
    </cfRule>
  </conditionalFormatting>
  <conditionalFormatting sqref="I144">
    <cfRule type="containsText" dxfId="125" priority="109" operator="containsText" text="NA">
      <formula>NOT(ISERROR(SEARCH("NA",I144)))</formula>
    </cfRule>
  </conditionalFormatting>
  <conditionalFormatting sqref="I92">
    <cfRule type="containsText" dxfId="124" priority="116" operator="containsText" text="Not Met">
      <formula>NOT(ISERROR(SEARCH("Not Met",I92)))</formula>
    </cfRule>
  </conditionalFormatting>
  <conditionalFormatting sqref="I92">
    <cfRule type="containsText" dxfId="123" priority="115" operator="containsText" text="NA">
      <formula>NOT(ISERROR(SEARCH("NA",I92)))</formula>
    </cfRule>
  </conditionalFormatting>
  <conditionalFormatting sqref="I95">
    <cfRule type="containsText" dxfId="122" priority="113" operator="containsText" text="Not Met">
      <formula>NOT(ISERROR(SEARCH("Not Met",I95)))</formula>
    </cfRule>
  </conditionalFormatting>
  <conditionalFormatting sqref="I95">
    <cfRule type="containsText" dxfId="121" priority="112" operator="containsText" text="NA">
      <formula>NOT(ISERROR(SEARCH("NA",I95)))</formula>
    </cfRule>
  </conditionalFormatting>
  <conditionalFormatting sqref="I19">
    <cfRule type="containsText" dxfId="120" priority="107" operator="containsText" text="Not Met">
      <formula>NOT(ISERROR(SEARCH("Not Met",I19)))</formula>
    </cfRule>
  </conditionalFormatting>
  <conditionalFormatting sqref="I19">
    <cfRule type="containsText" dxfId="119" priority="106" operator="containsText" text="NA">
      <formula>NOT(ISERROR(SEARCH("NA",I19)))</formula>
    </cfRule>
  </conditionalFormatting>
  <conditionalFormatting sqref="I22">
    <cfRule type="containsText" dxfId="118" priority="104" operator="containsText" text="Not Met">
      <formula>NOT(ISERROR(SEARCH("Not Met",I22)))</formula>
    </cfRule>
  </conditionalFormatting>
  <conditionalFormatting sqref="I22">
    <cfRule type="containsText" dxfId="117" priority="103" operator="containsText" text="NA">
      <formula>NOT(ISERROR(SEARCH("NA",I22)))</formula>
    </cfRule>
  </conditionalFormatting>
  <conditionalFormatting sqref="I25">
    <cfRule type="containsText" dxfId="116" priority="101" operator="containsText" text="Not Met">
      <formula>NOT(ISERROR(SEARCH("Not Met",I25)))</formula>
    </cfRule>
  </conditionalFormatting>
  <conditionalFormatting sqref="I25">
    <cfRule type="containsText" dxfId="115" priority="100" operator="containsText" text="NA">
      <formula>NOT(ISERROR(SEARCH("NA",I25)))</formula>
    </cfRule>
  </conditionalFormatting>
  <conditionalFormatting sqref="I28">
    <cfRule type="containsText" dxfId="114" priority="98" operator="containsText" text="Not Met">
      <formula>NOT(ISERROR(SEARCH("Not Met",I28)))</formula>
    </cfRule>
  </conditionalFormatting>
  <conditionalFormatting sqref="I28">
    <cfRule type="containsText" dxfId="113" priority="97" operator="containsText" text="NA">
      <formula>NOT(ISERROR(SEARCH("NA",I28)))</formula>
    </cfRule>
  </conditionalFormatting>
  <conditionalFormatting sqref="I31">
    <cfRule type="containsText" dxfId="112" priority="95" operator="containsText" text="Not Met">
      <formula>NOT(ISERROR(SEARCH("Not Met",I31)))</formula>
    </cfRule>
  </conditionalFormatting>
  <conditionalFormatting sqref="I31">
    <cfRule type="containsText" dxfId="111" priority="94" operator="containsText" text="NA">
      <formula>NOT(ISERROR(SEARCH("NA",I31)))</formula>
    </cfRule>
  </conditionalFormatting>
  <conditionalFormatting sqref="I34">
    <cfRule type="containsText" dxfId="110" priority="92" operator="containsText" text="Not Met">
      <formula>NOT(ISERROR(SEARCH("Not Met",I34)))</formula>
    </cfRule>
  </conditionalFormatting>
  <conditionalFormatting sqref="I34">
    <cfRule type="containsText" dxfId="109" priority="91" operator="containsText" text="NA">
      <formula>NOT(ISERROR(SEARCH("NA",I34)))</formula>
    </cfRule>
  </conditionalFormatting>
  <conditionalFormatting sqref="I37">
    <cfRule type="containsText" dxfId="108" priority="89" operator="containsText" text="Not Met">
      <formula>NOT(ISERROR(SEARCH("Not Met",I37)))</formula>
    </cfRule>
  </conditionalFormatting>
  <conditionalFormatting sqref="I37">
    <cfRule type="containsText" dxfId="107" priority="88" operator="containsText" text="NA">
      <formula>NOT(ISERROR(SEARCH("NA",I37)))</formula>
    </cfRule>
  </conditionalFormatting>
  <conditionalFormatting sqref="I40">
    <cfRule type="containsText" dxfId="106" priority="86" operator="containsText" text="Not Met">
      <formula>NOT(ISERROR(SEARCH("Not Met",I40)))</formula>
    </cfRule>
  </conditionalFormatting>
  <conditionalFormatting sqref="I40">
    <cfRule type="containsText" dxfId="105" priority="85" operator="containsText" text="NA">
      <formula>NOT(ISERROR(SEARCH("NA",I40)))</formula>
    </cfRule>
  </conditionalFormatting>
  <conditionalFormatting sqref="I43">
    <cfRule type="containsText" dxfId="104" priority="83" operator="containsText" text="Not Met">
      <formula>NOT(ISERROR(SEARCH("Not Met",I43)))</formula>
    </cfRule>
  </conditionalFormatting>
  <conditionalFormatting sqref="I43">
    <cfRule type="containsText" dxfId="103" priority="82" operator="containsText" text="NA">
      <formula>NOT(ISERROR(SEARCH("NA",I43)))</formula>
    </cfRule>
  </conditionalFormatting>
  <conditionalFormatting sqref="I46">
    <cfRule type="containsText" dxfId="102" priority="80" operator="containsText" text="Not Met">
      <formula>NOT(ISERROR(SEARCH("Not Met",I46)))</formula>
    </cfRule>
  </conditionalFormatting>
  <conditionalFormatting sqref="I46">
    <cfRule type="containsText" dxfId="101" priority="79" operator="containsText" text="NA">
      <formula>NOT(ISERROR(SEARCH("NA",I46)))</formula>
    </cfRule>
  </conditionalFormatting>
  <conditionalFormatting sqref="I49">
    <cfRule type="containsText" dxfId="100" priority="77" operator="containsText" text="Not Met">
      <formula>NOT(ISERROR(SEARCH("Not Met",I49)))</formula>
    </cfRule>
  </conditionalFormatting>
  <conditionalFormatting sqref="I49">
    <cfRule type="containsText" dxfId="99" priority="76" operator="containsText" text="NA">
      <formula>NOT(ISERROR(SEARCH("NA",I49)))</formula>
    </cfRule>
  </conditionalFormatting>
  <conditionalFormatting sqref="I52">
    <cfRule type="containsText" dxfId="98" priority="74" operator="containsText" text="Not Met">
      <formula>NOT(ISERROR(SEARCH("Not Met",I52)))</formula>
    </cfRule>
  </conditionalFormatting>
  <conditionalFormatting sqref="I52">
    <cfRule type="containsText" dxfId="97" priority="73" operator="containsText" text="NA">
      <formula>NOT(ISERROR(SEARCH("NA",I52)))</formula>
    </cfRule>
  </conditionalFormatting>
  <conditionalFormatting sqref="I55">
    <cfRule type="containsText" dxfId="96" priority="71" operator="containsText" text="Not Met">
      <formula>NOT(ISERROR(SEARCH("Not Met",I55)))</formula>
    </cfRule>
  </conditionalFormatting>
  <conditionalFormatting sqref="I55">
    <cfRule type="containsText" dxfId="95" priority="70" operator="containsText" text="NA">
      <formula>NOT(ISERROR(SEARCH("NA",I55)))</formula>
    </cfRule>
  </conditionalFormatting>
  <conditionalFormatting sqref="I58">
    <cfRule type="containsText" dxfId="94" priority="68" operator="containsText" text="Not Met">
      <formula>NOT(ISERROR(SEARCH("Not Met",I58)))</formula>
    </cfRule>
  </conditionalFormatting>
  <conditionalFormatting sqref="I58">
    <cfRule type="containsText" dxfId="93" priority="67" operator="containsText" text="NA">
      <formula>NOT(ISERROR(SEARCH("NA",I58)))</formula>
    </cfRule>
  </conditionalFormatting>
  <conditionalFormatting sqref="I61">
    <cfRule type="containsText" dxfId="92" priority="65" operator="containsText" text="Not Met">
      <formula>NOT(ISERROR(SEARCH("Not Met",I61)))</formula>
    </cfRule>
  </conditionalFormatting>
  <conditionalFormatting sqref="I61">
    <cfRule type="containsText" dxfId="91" priority="64" operator="containsText" text="NA">
      <formula>NOT(ISERROR(SEARCH("NA",I61)))</formula>
    </cfRule>
  </conditionalFormatting>
  <conditionalFormatting sqref="I64">
    <cfRule type="containsText" dxfId="90" priority="62" operator="containsText" text="Not Met">
      <formula>NOT(ISERROR(SEARCH("Not Met",I64)))</formula>
    </cfRule>
  </conditionalFormatting>
  <conditionalFormatting sqref="I64">
    <cfRule type="containsText" dxfId="89" priority="61" operator="containsText" text="NA">
      <formula>NOT(ISERROR(SEARCH("NA",I64)))</formula>
    </cfRule>
  </conditionalFormatting>
  <conditionalFormatting sqref="I67">
    <cfRule type="containsText" dxfId="88" priority="59" operator="containsText" text="Not Met">
      <formula>NOT(ISERROR(SEARCH("Not Met",I67)))</formula>
    </cfRule>
  </conditionalFormatting>
  <conditionalFormatting sqref="I67">
    <cfRule type="containsText" dxfId="87" priority="58" operator="containsText" text="NA">
      <formula>NOT(ISERROR(SEARCH("NA",I67)))</formula>
    </cfRule>
  </conditionalFormatting>
  <conditionalFormatting sqref="I70">
    <cfRule type="containsText" dxfId="86" priority="56" operator="containsText" text="Not Met">
      <formula>NOT(ISERROR(SEARCH("Not Met",I70)))</formula>
    </cfRule>
  </conditionalFormatting>
  <conditionalFormatting sqref="I70">
    <cfRule type="containsText" dxfId="85" priority="55" operator="containsText" text="NA">
      <formula>NOT(ISERROR(SEARCH("NA",I70)))</formula>
    </cfRule>
  </conditionalFormatting>
  <conditionalFormatting sqref="I73">
    <cfRule type="containsText" dxfId="84" priority="53" operator="containsText" text="Not Met">
      <formula>NOT(ISERROR(SEARCH("Not Met",I73)))</formula>
    </cfRule>
  </conditionalFormatting>
  <conditionalFormatting sqref="I73">
    <cfRule type="containsText" dxfId="83" priority="52" operator="containsText" text="NA">
      <formula>NOT(ISERROR(SEARCH("NA",I73)))</formula>
    </cfRule>
  </conditionalFormatting>
  <conditionalFormatting sqref="I76">
    <cfRule type="containsText" dxfId="82" priority="50" operator="containsText" text="Not Met">
      <formula>NOT(ISERROR(SEARCH("Not Met",I76)))</formula>
    </cfRule>
  </conditionalFormatting>
  <conditionalFormatting sqref="I76">
    <cfRule type="containsText" dxfId="81" priority="49" operator="containsText" text="NA">
      <formula>NOT(ISERROR(SEARCH("NA",I76)))</formula>
    </cfRule>
  </conditionalFormatting>
  <conditionalFormatting sqref="I79">
    <cfRule type="containsText" dxfId="80" priority="47" operator="containsText" text="Not Met">
      <formula>NOT(ISERROR(SEARCH("Not Met",I79)))</formula>
    </cfRule>
  </conditionalFormatting>
  <conditionalFormatting sqref="I79">
    <cfRule type="containsText" dxfId="79" priority="46" operator="containsText" text="NA">
      <formula>NOT(ISERROR(SEARCH("NA",I79)))</formula>
    </cfRule>
  </conditionalFormatting>
  <conditionalFormatting sqref="I82">
    <cfRule type="containsText" dxfId="78" priority="44" operator="containsText" text="Not Met">
      <formula>NOT(ISERROR(SEARCH("Not Met",I82)))</formula>
    </cfRule>
  </conditionalFormatting>
  <conditionalFormatting sqref="I82">
    <cfRule type="containsText" dxfId="77" priority="43" operator="containsText" text="NA">
      <formula>NOT(ISERROR(SEARCH("NA",I82)))</formula>
    </cfRule>
  </conditionalFormatting>
  <conditionalFormatting sqref="I85">
    <cfRule type="containsText" dxfId="76" priority="41" operator="containsText" text="Not Met">
      <formula>NOT(ISERROR(SEARCH("Not Met",I85)))</formula>
    </cfRule>
  </conditionalFormatting>
  <conditionalFormatting sqref="I85">
    <cfRule type="containsText" dxfId="75" priority="40" operator="containsText" text="NA">
      <formula>NOT(ISERROR(SEARCH("NA",I85)))</formula>
    </cfRule>
  </conditionalFormatting>
  <conditionalFormatting sqref="I88">
    <cfRule type="containsText" dxfId="74" priority="38" operator="containsText" text="Not Met">
      <formula>NOT(ISERROR(SEARCH("Not Met",I88)))</formula>
    </cfRule>
  </conditionalFormatting>
  <conditionalFormatting sqref="I88">
    <cfRule type="containsText" dxfId="73" priority="37" operator="containsText" text="NA">
      <formula>NOT(ISERROR(SEARCH("NA",I88)))</formula>
    </cfRule>
  </conditionalFormatting>
  <conditionalFormatting sqref="I99">
    <cfRule type="containsText" dxfId="72" priority="35" operator="containsText" text="Not Met">
      <formula>NOT(ISERROR(SEARCH("Not Met",I99)))</formula>
    </cfRule>
  </conditionalFormatting>
  <conditionalFormatting sqref="I99">
    <cfRule type="containsText" dxfId="71" priority="34" operator="containsText" text="NA">
      <formula>NOT(ISERROR(SEARCH("NA",I99)))</formula>
    </cfRule>
  </conditionalFormatting>
  <conditionalFormatting sqref="I102">
    <cfRule type="containsText" dxfId="70" priority="32" operator="containsText" text="Not Met">
      <formula>NOT(ISERROR(SEARCH("Not Met",I102)))</formula>
    </cfRule>
  </conditionalFormatting>
  <conditionalFormatting sqref="I102">
    <cfRule type="containsText" dxfId="69" priority="31" operator="containsText" text="NA">
      <formula>NOT(ISERROR(SEARCH("NA",I102)))</formula>
    </cfRule>
  </conditionalFormatting>
  <conditionalFormatting sqref="I105">
    <cfRule type="containsText" dxfId="68" priority="29" operator="containsText" text="Not Met">
      <formula>NOT(ISERROR(SEARCH("Not Met",I105)))</formula>
    </cfRule>
  </conditionalFormatting>
  <conditionalFormatting sqref="I105">
    <cfRule type="containsText" dxfId="67" priority="28" operator="containsText" text="NA">
      <formula>NOT(ISERROR(SEARCH("NA",I105)))</formula>
    </cfRule>
  </conditionalFormatting>
  <conditionalFormatting sqref="I148">
    <cfRule type="containsText" dxfId="66" priority="26" operator="containsText" text="Not Met">
      <formula>NOT(ISERROR(SEARCH("Not Met",I148)))</formula>
    </cfRule>
  </conditionalFormatting>
  <conditionalFormatting sqref="I148">
    <cfRule type="containsText" dxfId="65" priority="25" operator="containsText" text="NA">
      <formula>NOT(ISERROR(SEARCH("NA",I148)))</formula>
    </cfRule>
  </conditionalFormatting>
  <conditionalFormatting sqref="I153">
    <cfRule type="containsText" dxfId="64" priority="23" operator="containsText" text="Not Met">
      <formula>NOT(ISERROR(SEARCH("Not Met",I153)))</formula>
    </cfRule>
  </conditionalFormatting>
  <conditionalFormatting sqref="I153">
    <cfRule type="containsText" dxfId="63" priority="22" operator="containsText" text="NA">
      <formula>NOT(ISERROR(SEARCH("NA",I153)))</formula>
    </cfRule>
  </conditionalFormatting>
  <conditionalFormatting sqref="I157">
    <cfRule type="containsText" dxfId="62" priority="20" operator="containsText" text="Not Met">
      <formula>NOT(ISERROR(SEARCH("Not Met",I157)))</formula>
    </cfRule>
  </conditionalFormatting>
  <conditionalFormatting sqref="I157">
    <cfRule type="containsText" dxfId="61" priority="19" operator="containsText" text="NA">
      <formula>NOT(ISERROR(SEARCH("NA",I157)))</formula>
    </cfRule>
  </conditionalFormatting>
  <conditionalFormatting sqref="I179">
    <cfRule type="containsText" dxfId="60" priority="1" operator="containsText" text="NA">
      <formula>NOT(ISERROR(SEARCH("NA",I179)))</formula>
    </cfRule>
  </conditionalFormatting>
  <conditionalFormatting sqref="I11">
    <cfRule type="containsText" dxfId="59" priority="17" operator="containsText" text="Not Met">
      <formula>NOT(ISERROR(SEARCH("Not Met",I11)))</formula>
    </cfRule>
  </conditionalFormatting>
  <conditionalFormatting sqref="I11">
    <cfRule type="containsText" dxfId="58" priority="16" operator="containsText" text="NA">
      <formula>NOT(ISERROR(SEARCH("NA",I11)))</formula>
    </cfRule>
  </conditionalFormatting>
  <conditionalFormatting sqref="I15">
    <cfRule type="containsText" dxfId="57" priority="14" operator="containsText" text="Not Met">
      <formula>NOT(ISERROR(SEARCH("Not Met",I15)))</formula>
    </cfRule>
  </conditionalFormatting>
  <conditionalFormatting sqref="I15">
    <cfRule type="containsText" dxfId="56" priority="13" operator="containsText" text="NA">
      <formula>NOT(ISERROR(SEARCH("NA",I15)))</formula>
    </cfRule>
  </conditionalFormatting>
  <conditionalFormatting sqref="I166">
    <cfRule type="containsText" dxfId="55" priority="11" operator="containsText" text="Not Met">
      <formula>NOT(ISERROR(SEARCH("Not Met",I166)))</formula>
    </cfRule>
  </conditionalFormatting>
  <conditionalFormatting sqref="I166">
    <cfRule type="containsText" dxfId="54" priority="10" operator="containsText" text="NA">
      <formula>NOT(ISERROR(SEARCH("NA",I166)))</formula>
    </cfRule>
  </conditionalFormatting>
  <conditionalFormatting sqref="I171">
    <cfRule type="containsText" dxfId="53" priority="8" operator="containsText" text="Not Met">
      <formula>NOT(ISERROR(SEARCH("Not Met",I171)))</formula>
    </cfRule>
  </conditionalFormatting>
  <conditionalFormatting sqref="I171">
    <cfRule type="containsText" dxfId="52" priority="7" operator="containsText" text="NA">
      <formula>NOT(ISERROR(SEARCH("NA",I171)))</formula>
    </cfRule>
  </conditionalFormatting>
  <conditionalFormatting sqref="I175">
    <cfRule type="containsText" dxfId="51" priority="5" operator="containsText" text="Not Met">
      <formula>NOT(ISERROR(SEARCH("Not Met",I175)))</formula>
    </cfRule>
  </conditionalFormatting>
  <conditionalFormatting sqref="I175">
    <cfRule type="containsText" dxfId="50" priority="4" operator="containsText" text="NA">
      <formula>NOT(ISERROR(SEARCH("NA",I175)))</formula>
    </cfRule>
  </conditionalFormatting>
  <conditionalFormatting sqref="I179">
    <cfRule type="containsText" dxfId="49" priority="2" operator="containsText" text="Not Met">
      <formula>NOT(ISERROR(SEARCH("Not Met",I179)))</formula>
    </cfRule>
  </conditionalFormatting>
  <dataValidations count="1">
    <dataValidation type="list" allowBlank="1" showInputMessage="1" showErrorMessage="1" sqref="O3" xr:uid="{00000000-0002-0000-0100-000000000000}">
      <formula1>$A$1:$A$189</formula1>
    </dataValidation>
  </dataValidations>
  <printOptions horizontalCentered="1"/>
  <pageMargins left="0.2" right="0.2" top="0.25" bottom="0.25" header="0" footer="0"/>
  <pageSetup orientation="portrait" r:id="rId1"/>
  <drawing r:id="rId2"/>
  <extLst>
    <ext xmlns:x14="http://schemas.microsoft.com/office/spreadsheetml/2009/9/main" uri="{78C0D931-6437-407d-A8EE-F0AAD7539E65}">
      <x14:conditionalFormattings>
        <x14:conditionalFormatting xmlns:xm="http://schemas.microsoft.com/office/excel/2006/main">
          <x14:cfRule type="containsText" priority="843" operator="containsText" id="{6795F99B-1397-4A8E-8761-812CE1333565}">
            <xm:f>NOT(ISERROR(SEARCH("Met",I109)))</xm:f>
            <xm:f>"Met"</xm:f>
            <x14:dxf>
              <font>
                <b/>
                <i val="0"/>
                <strike val="0"/>
                <color theme="9" tint="-0.499984740745262"/>
              </font>
            </x14:dxf>
          </x14:cfRule>
          <xm:sqref>I109</xm:sqref>
        </x14:conditionalFormatting>
        <x14:conditionalFormatting xmlns:xm="http://schemas.microsoft.com/office/excel/2006/main">
          <x14:cfRule type="containsText" priority="159" operator="containsText" id="{938E5483-96A9-4E53-B02C-9FC2F8369B42}">
            <xm:f>NOT(ISERROR(SEARCH("Met",I112)))</xm:f>
            <xm:f>"Met"</xm:f>
            <x14:dxf>
              <font>
                <b/>
                <i val="0"/>
                <strike val="0"/>
                <color theme="9" tint="-0.499984740745262"/>
              </font>
            </x14:dxf>
          </x14:cfRule>
          <xm:sqref>I112</xm:sqref>
        </x14:conditionalFormatting>
        <x14:conditionalFormatting xmlns:xm="http://schemas.microsoft.com/office/excel/2006/main">
          <x14:cfRule type="containsText" priority="150" operator="containsText" id="{1EB915F1-5772-4E35-93B1-91153D725819}">
            <xm:f>NOT(ISERROR(SEARCH("Met",I115)))</xm:f>
            <xm:f>"Met"</xm:f>
            <x14:dxf>
              <font>
                <b/>
                <i val="0"/>
                <strike val="0"/>
                <color theme="9" tint="-0.499984740745262"/>
              </font>
            </x14:dxf>
          </x14:cfRule>
          <xm:sqref>I115</xm:sqref>
        </x14:conditionalFormatting>
        <x14:conditionalFormatting xmlns:xm="http://schemas.microsoft.com/office/excel/2006/main">
          <x14:cfRule type="containsText" priority="141" operator="containsText" id="{F7DE8E64-047D-49D7-AE0A-1C0FBC0D3E8E}">
            <xm:f>NOT(ISERROR(SEARCH("Met",I120)))</xm:f>
            <xm:f>"Met"</xm:f>
            <x14:dxf>
              <font>
                <b/>
                <i val="0"/>
                <strike val="0"/>
                <color theme="9" tint="-0.499984740745262"/>
              </font>
            </x14:dxf>
          </x14:cfRule>
          <xm:sqref>I120</xm:sqref>
        </x14:conditionalFormatting>
        <x14:conditionalFormatting xmlns:xm="http://schemas.microsoft.com/office/excel/2006/main">
          <x14:cfRule type="containsText" priority="138" operator="containsText" id="{5A994E85-237E-4979-A0BA-8E1AB8A6B73A}">
            <xm:f>NOT(ISERROR(SEARCH("Met",I124)))</xm:f>
            <xm:f>"Met"</xm:f>
            <x14:dxf>
              <font>
                <b/>
                <i val="0"/>
                <strike val="0"/>
                <color theme="9" tint="-0.499984740745262"/>
              </font>
            </x14:dxf>
          </x14:cfRule>
          <xm:sqref>I124</xm:sqref>
        </x14:conditionalFormatting>
        <x14:conditionalFormatting xmlns:xm="http://schemas.microsoft.com/office/excel/2006/main">
          <x14:cfRule type="containsText" priority="135" operator="containsText" id="{51FEBFCB-A925-46BE-8D7B-F8A50E4FE7DB}">
            <xm:f>NOT(ISERROR(SEARCH("Met",I128)))</xm:f>
            <xm:f>"Met"</xm:f>
            <x14:dxf>
              <font>
                <b/>
                <i val="0"/>
                <strike val="0"/>
                <color theme="9" tint="-0.499984740745262"/>
              </font>
            </x14:dxf>
          </x14:cfRule>
          <xm:sqref>I128</xm:sqref>
        </x14:conditionalFormatting>
        <x14:conditionalFormatting xmlns:xm="http://schemas.microsoft.com/office/excel/2006/main">
          <x14:cfRule type="containsText" priority="132" operator="containsText" id="{71E0D26F-A0B7-4980-B76F-E369D86A3761}">
            <xm:f>NOT(ISERROR(SEARCH("Met",I132)))</xm:f>
            <xm:f>"Met"</xm:f>
            <x14:dxf>
              <font>
                <b/>
                <i val="0"/>
                <strike val="0"/>
                <color theme="9" tint="-0.499984740745262"/>
              </font>
            </x14:dxf>
          </x14:cfRule>
          <xm:sqref>I132</xm:sqref>
        </x14:conditionalFormatting>
        <x14:conditionalFormatting xmlns:xm="http://schemas.microsoft.com/office/excel/2006/main">
          <x14:cfRule type="containsText" priority="129" operator="containsText" id="{57DE7691-FC33-4E04-9B71-81454083638F}">
            <xm:f>NOT(ISERROR(SEARCH("Met",I136)))</xm:f>
            <xm:f>"Met"</xm:f>
            <x14:dxf>
              <font>
                <b/>
                <i val="0"/>
                <strike val="0"/>
                <color theme="9" tint="-0.499984740745262"/>
              </font>
            </x14:dxf>
          </x14:cfRule>
          <xm:sqref>I136</xm:sqref>
        </x14:conditionalFormatting>
        <x14:conditionalFormatting xmlns:xm="http://schemas.microsoft.com/office/excel/2006/main">
          <x14:cfRule type="containsText" priority="126" operator="containsText" id="{DF61779D-C910-43C2-BDFF-1841F11580FE}">
            <xm:f>NOT(ISERROR(SEARCH("Met",I140)))</xm:f>
            <xm:f>"Met"</xm:f>
            <x14:dxf>
              <font>
                <b/>
                <i val="0"/>
                <strike val="0"/>
                <color theme="9" tint="-0.499984740745262"/>
              </font>
            </x14:dxf>
          </x14:cfRule>
          <xm:sqref>I140</xm:sqref>
        </x14:conditionalFormatting>
        <x14:conditionalFormatting xmlns:xm="http://schemas.microsoft.com/office/excel/2006/main">
          <x14:cfRule type="containsText" priority="123" operator="containsText" id="{B52F5BF2-2AC9-4596-8A98-CC776158DD28}">
            <xm:f>NOT(ISERROR(SEARCH("Met",I162)))</xm:f>
            <xm:f>"Met"</xm:f>
            <x14:dxf>
              <font>
                <b/>
                <i val="0"/>
                <strike val="0"/>
                <color theme="9" tint="-0.499984740745262"/>
              </font>
            </x14:dxf>
          </x14:cfRule>
          <xm:sqref>I162</xm:sqref>
        </x14:conditionalFormatting>
        <x14:conditionalFormatting xmlns:xm="http://schemas.microsoft.com/office/excel/2006/main">
          <x14:cfRule type="containsText" priority="111" operator="containsText" id="{00D8AC40-3859-4FEB-AD37-6C703F0179F5}">
            <xm:f>NOT(ISERROR(SEARCH("Met",I144)))</xm:f>
            <xm:f>"Met"</xm:f>
            <x14:dxf>
              <font>
                <b/>
                <i val="0"/>
                <strike val="0"/>
                <color theme="9" tint="-0.499984740745262"/>
              </font>
            </x14:dxf>
          </x14:cfRule>
          <xm:sqref>I144</xm:sqref>
        </x14:conditionalFormatting>
        <x14:conditionalFormatting xmlns:xm="http://schemas.microsoft.com/office/excel/2006/main">
          <x14:cfRule type="containsText" priority="117" operator="containsText" id="{C2F64574-B5CD-4A0D-B991-67ACEC38FA04}">
            <xm:f>NOT(ISERROR(SEARCH("Met",I92)))</xm:f>
            <xm:f>"Met"</xm:f>
            <x14:dxf>
              <font>
                <b/>
                <i val="0"/>
                <strike val="0"/>
                <color theme="9" tint="-0.499984740745262"/>
              </font>
            </x14:dxf>
          </x14:cfRule>
          <xm:sqref>I92</xm:sqref>
        </x14:conditionalFormatting>
        <x14:conditionalFormatting xmlns:xm="http://schemas.microsoft.com/office/excel/2006/main">
          <x14:cfRule type="containsText" priority="114" operator="containsText" id="{08100A29-555F-4C59-80B4-6B956D66B0AD}">
            <xm:f>NOT(ISERROR(SEARCH("Met",I95)))</xm:f>
            <xm:f>"Met"</xm:f>
            <x14:dxf>
              <font>
                <b/>
                <i val="0"/>
                <strike val="0"/>
                <color theme="9" tint="-0.499984740745262"/>
              </font>
            </x14:dxf>
          </x14:cfRule>
          <xm:sqref>I95</xm:sqref>
        </x14:conditionalFormatting>
        <x14:conditionalFormatting xmlns:xm="http://schemas.microsoft.com/office/excel/2006/main">
          <x14:cfRule type="containsText" priority="108" operator="containsText" id="{FC8DE4D8-CA44-4D07-A665-1F41858EA311}">
            <xm:f>NOT(ISERROR(SEARCH("Met",I19)))</xm:f>
            <xm:f>"Met"</xm:f>
            <x14:dxf>
              <font>
                <b/>
                <i val="0"/>
                <strike val="0"/>
                <color theme="9" tint="-0.499984740745262"/>
              </font>
            </x14:dxf>
          </x14:cfRule>
          <xm:sqref>I19</xm:sqref>
        </x14:conditionalFormatting>
        <x14:conditionalFormatting xmlns:xm="http://schemas.microsoft.com/office/excel/2006/main">
          <x14:cfRule type="containsText" priority="105" operator="containsText" id="{D75AA0DB-725F-4258-AFDF-59FDB8D992C4}">
            <xm:f>NOT(ISERROR(SEARCH("Met",I22)))</xm:f>
            <xm:f>"Met"</xm:f>
            <x14:dxf>
              <font>
                <b/>
                <i val="0"/>
                <strike val="0"/>
                <color theme="9" tint="-0.499984740745262"/>
              </font>
            </x14:dxf>
          </x14:cfRule>
          <xm:sqref>I22</xm:sqref>
        </x14:conditionalFormatting>
        <x14:conditionalFormatting xmlns:xm="http://schemas.microsoft.com/office/excel/2006/main">
          <x14:cfRule type="containsText" priority="102" operator="containsText" id="{425E6FEC-C276-454B-A00E-58467E23C97C}">
            <xm:f>NOT(ISERROR(SEARCH("Met",I25)))</xm:f>
            <xm:f>"Met"</xm:f>
            <x14:dxf>
              <font>
                <b/>
                <i val="0"/>
                <strike val="0"/>
                <color theme="9" tint="-0.499984740745262"/>
              </font>
            </x14:dxf>
          </x14:cfRule>
          <xm:sqref>I25</xm:sqref>
        </x14:conditionalFormatting>
        <x14:conditionalFormatting xmlns:xm="http://schemas.microsoft.com/office/excel/2006/main">
          <x14:cfRule type="containsText" priority="99" operator="containsText" id="{3A889F70-4CF6-4CBE-BA6A-959507170ACB}">
            <xm:f>NOT(ISERROR(SEARCH("Met",I28)))</xm:f>
            <xm:f>"Met"</xm:f>
            <x14:dxf>
              <font>
                <b/>
                <i val="0"/>
                <strike val="0"/>
                <color theme="9" tint="-0.499984740745262"/>
              </font>
            </x14:dxf>
          </x14:cfRule>
          <xm:sqref>I28</xm:sqref>
        </x14:conditionalFormatting>
        <x14:conditionalFormatting xmlns:xm="http://schemas.microsoft.com/office/excel/2006/main">
          <x14:cfRule type="containsText" priority="96" operator="containsText" id="{4DFB67D9-B990-43E9-A29B-E9204221E45B}">
            <xm:f>NOT(ISERROR(SEARCH("Met",I31)))</xm:f>
            <xm:f>"Met"</xm:f>
            <x14:dxf>
              <font>
                <b/>
                <i val="0"/>
                <strike val="0"/>
                <color theme="9" tint="-0.499984740745262"/>
              </font>
            </x14:dxf>
          </x14:cfRule>
          <xm:sqref>I31</xm:sqref>
        </x14:conditionalFormatting>
        <x14:conditionalFormatting xmlns:xm="http://schemas.microsoft.com/office/excel/2006/main">
          <x14:cfRule type="containsText" priority="93" operator="containsText" id="{E129BA6E-E06C-41F6-93E4-668BDF573573}">
            <xm:f>NOT(ISERROR(SEARCH("Met",I34)))</xm:f>
            <xm:f>"Met"</xm:f>
            <x14:dxf>
              <font>
                <b/>
                <i val="0"/>
                <strike val="0"/>
                <color theme="9" tint="-0.499984740745262"/>
              </font>
            </x14:dxf>
          </x14:cfRule>
          <xm:sqref>I34</xm:sqref>
        </x14:conditionalFormatting>
        <x14:conditionalFormatting xmlns:xm="http://schemas.microsoft.com/office/excel/2006/main">
          <x14:cfRule type="containsText" priority="90" operator="containsText" id="{59F982BC-BDE9-4BF9-A61F-6C7FF35129D3}">
            <xm:f>NOT(ISERROR(SEARCH("Met",I37)))</xm:f>
            <xm:f>"Met"</xm:f>
            <x14:dxf>
              <font>
                <b/>
                <i val="0"/>
                <strike val="0"/>
                <color theme="9" tint="-0.499984740745262"/>
              </font>
            </x14:dxf>
          </x14:cfRule>
          <xm:sqref>I37</xm:sqref>
        </x14:conditionalFormatting>
        <x14:conditionalFormatting xmlns:xm="http://schemas.microsoft.com/office/excel/2006/main">
          <x14:cfRule type="containsText" priority="87" operator="containsText" id="{3CCD42AA-94B5-42AF-9CAA-6074CD4075D5}">
            <xm:f>NOT(ISERROR(SEARCH("Met",I40)))</xm:f>
            <xm:f>"Met"</xm:f>
            <x14:dxf>
              <font>
                <b/>
                <i val="0"/>
                <strike val="0"/>
                <color theme="9" tint="-0.499984740745262"/>
              </font>
            </x14:dxf>
          </x14:cfRule>
          <xm:sqref>I40</xm:sqref>
        </x14:conditionalFormatting>
        <x14:conditionalFormatting xmlns:xm="http://schemas.microsoft.com/office/excel/2006/main">
          <x14:cfRule type="containsText" priority="84" operator="containsText" id="{6E5D74D7-61A0-4C33-8C0E-CC53726B520A}">
            <xm:f>NOT(ISERROR(SEARCH("Met",I43)))</xm:f>
            <xm:f>"Met"</xm:f>
            <x14:dxf>
              <font>
                <b/>
                <i val="0"/>
                <strike val="0"/>
                <color theme="9" tint="-0.499984740745262"/>
              </font>
            </x14:dxf>
          </x14:cfRule>
          <xm:sqref>I43</xm:sqref>
        </x14:conditionalFormatting>
        <x14:conditionalFormatting xmlns:xm="http://schemas.microsoft.com/office/excel/2006/main">
          <x14:cfRule type="containsText" priority="81" operator="containsText" id="{D00AD625-3DBC-4339-B157-AC9EA9448108}">
            <xm:f>NOT(ISERROR(SEARCH("Met",I46)))</xm:f>
            <xm:f>"Met"</xm:f>
            <x14:dxf>
              <font>
                <b/>
                <i val="0"/>
                <strike val="0"/>
                <color theme="9" tint="-0.499984740745262"/>
              </font>
            </x14:dxf>
          </x14:cfRule>
          <xm:sqref>I46</xm:sqref>
        </x14:conditionalFormatting>
        <x14:conditionalFormatting xmlns:xm="http://schemas.microsoft.com/office/excel/2006/main">
          <x14:cfRule type="containsText" priority="78" operator="containsText" id="{0AE4FB58-F53A-44F0-9953-33F120AE022C}">
            <xm:f>NOT(ISERROR(SEARCH("Met",I49)))</xm:f>
            <xm:f>"Met"</xm:f>
            <x14:dxf>
              <font>
                <b/>
                <i val="0"/>
                <strike val="0"/>
                <color theme="9" tint="-0.499984740745262"/>
              </font>
            </x14:dxf>
          </x14:cfRule>
          <xm:sqref>I49</xm:sqref>
        </x14:conditionalFormatting>
        <x14:conditionalFormatting xmlns:xm="http://schemas.microsoft.com/office/excel/2006/main">
          <x14:cfRule type="containsText" priority="75" operator="containsText" id="{76DA14FF-283B-4F39-A3F5-A4CF02C28C5E}">
            <xm:f>NOT(ISERROR(SEARCH("Met",I52)))</xm:f>
            <xm:f>"Met"</xm:f>
            <x14:dxf>
              <font>
                <b/>
                <i val="0"/>
                <strike val="0"/>
                <color theme="9" tint="-0.499984740745262"/>
              </font>
            </x14:dxf>
          </x14:cfRule>
          <xm:sqref>I52</xm:sqref>
        </x14:conditionalFormatting>
        <x14:conditionalFormatting xmlns:xm="http://schemas.microsoft.com/office/excel/2006/main">
          <x14:cfRule type="containsText" priority="72" operator="containsText" id="{AE3FF40B-B447-4507-BEC7-C5371223DFF0}">
            <xm:f>NOT(ISERROR(SEARCH("Met",I55)))</xm:f>
            <xm:f>"Met"</xm:f>
            <x14:dxf>
              <font>
                <b/>
                <i val="0"/>
                <strike val="0"/>
                <color theme="9" tint="-0.499984740745262"/>
              </font>
            </x14:dxf>
          </x14:cfRule>
          <xm:sqref>I55</xm:sqref>
        </x14:conditionalFormatting>
        <x14:conditionalFormatting xmlns:xm="http://schemas.microsoft.com/office/excel/2006/main">
          <x14:cfRule type="containsText" priority="69" operator="containsText" id="{F1932040-C520-487B-9186-BCF51F14DFB9}">
            <xm:f>NOT(ISERROR(SEARCH("Met",I58)))</xm:f>
            <xm:f>"Met"</xm:f>
            <x14:dxf>
              <font>
                <b/>
                <i val="0"/>
                <strike val="0"/>
                <color theme="9" tint="-0.499984740745262"/>
              </font>
            </x14:dxf>
          </x14:cfRule>
          <xm:sqref>I58</xm:sqref>
        </x14:conditionalFormatting>
        <x14:conditionalFormatting xmlns:xm="http://schemas.microsoft.com/office/excel/2006/main">
          <x14:cfRule type="containsText" priority="66" operator="containsText" id="{09DF3CC3-93CB-4813-9274-30567E50C091}">
            <xm:f>NOT(ISERROR(SEARCH("Met",I61)))</xm:f>
            <xm:f>"Met"</xm:f>
            <x14:dxf>
              <font>
                <b/>
                <i val="0"/>
                <strike val="0"/>
                <color theme="9" tint="-0.499984740745262"/>
              </font>
            </x14:dxf>
          </x14:cfRule>
          <xm:sqref>I61</xm:sqref>
        </x14:conditionalFormatting>
        <x14:conditionalFormatting xmlns:xm="http://schemas.microsoft.com/office/excel/2006/main">
          <x14:cfRule type="containsText" priority="63" operator="containsText" id="{93D59C8F-D026-4F2B-9630-53F1A6413CB7}">
            <xm:f>NOT(ISERROR(SEARCH("Met",I64)))</xm:f>
            <xm:f>"Met"</xm:f>
            <x14:dxf>
              <font>
                <b/>
                <i val="0"/>
                <strike val="0"/>
                <color theme="9" tint="-0.499984740745262"/>
              </font>
            </x14:dxf>
          </x14:cfRule>
          <xm:sqref>I64</xm:sqref>
        </x14:conditionalFormatting>
        <x14:conditionalFormatting xmlns:xm="http://schemas.microsoft.com/office/excel/2006/main">
          <x14:cfRule type="containsText" priority="60" operator="containsText" id="{53044F45-8EEB-439E-9F03-125FECBE686D}">
            <xm:f>NOT(ISERROR(SEARCH("Met",I67)))</xm:f>
            <xm:f>"Met"</xm:f>
            <x14:dxf>
              <font>
                <b/>
                <i val="0"/>
                <strike val="0"/>
                <color theme="9" tint="-0.499984740745262"/>
              </font>
            </x14:dxf>
          </x14:cfRule>
          <xm:sqref>I67</xm:sqref>
        </x14:conditionalFormatting>
        <x14:conditionalFormatting xmlns:xm="http://schemas.microsoft.com/office/excel/2006/main">
          <x14:cfRule type="containsText" priority="57" operator="containsText" id="{3631C160-04DA-449E-9F0A-AD4F187A81BE}">
            <xm:f>NOT(ISERROR(SEARCH("Met",I70)))</xm:f>
            <xm:f>"Met"</xm:f>
            <x14:dxf>
              <font>
                <b/>
                <i val="0"/>
                <strike val="0"/>
                <color theme="9" tint="-0.499984740745262"/>
              </font>
            </x14:dxf>
          </x14:cfRule>
          <xm:sqref>I70</xm:sqref>
        </x14:conditionalFormatting>
        <x14:conditionalFormatting xmlns:xm="http://schemas.microsoft.com/office/excel/2006/main">
          <x14:cfRule type="containsText" priority="54" operator="containsText" id="{C10A38E9-E2F9-435E-91A0-6B0F4084D83B}">
            <xm:f>NOT(ISERROR(SEARCH("Met",I73)))</xm:f>
            <xm:f>"Met"</xm:f>
            <x14:dxf>
              <font>
                <b/>
                <i val="0"/>
                <strike val="0"/>
                <color theme="9" tint="-0.499984740745262"/>
              </font>
            </x14:dxf>
          </x14:cfRule>
          <xm:sqref>I73</xm:sqref>
        </x14:conditionalFormatting>
        <x14:conditionalFormatting xmlns:xm="http://schemas.microsoft.com/office/excel/2006/main">
          <x14:cfRule type="containsText" priority="51" operator="containsText" id="{AE85FA50-6B64-4673-9D4C-672920377E64}">
            <xm:f>NOT(ISERROR(SEARCH("Met",I76)))</xm:f>
            <xm:f>"Met"</xm:f>
            <x14:dxf>
              <font>
                <b/>
                <i val="0"/>
                <strike val="0"/>
                <color theme="9" tint="-0.499984740745262"/>
              </font>
            </x14:dxf>
          </x14:cfRule>
          <xm:sqref>I76</xm:sqref>
        </x14:conditionalFormatting>
        <x14:conditionalFormatting xmlns:xm="http://schemas.microsoft.com/office/excel/2006/main">
          <x14:cfRule type="containsText" priority="48" operator="containsText" id="{0D377308-C7FB-4F03-A5AB-BCA1552A5C72}">
            <xm:f>NOT(ISERROR(SEARCH("Met",I79)))</xm:f>
            <xm:f>"Met"</xm:f>
            <x14:dxf>
              <font>
                <b/>
                <i val="0"/>
                <strike val="0"/>
                <color theme="9" tint="-0.499984740745262"/>
              </font>
            </x14:dxf>
          </x14:cfRule>
          <xm:sqref>I79</xm:sqref>
        </x14:conditionalFormatting>
        <x14:conditionalFormatting xmlns:xm="http://schemas.microsoft.com/office/excel/2006/main">
          <x14:cfRule type="containsText" priority="45" operator="containsText" id="{EC1092AF-E215-47AC-974D-074B25488117}">
            <xm:f>NOT(ISERROR(SEARCH("Met",I82)))</xm:f>
            <xm:f>"Met"</xm:f>
            <x14:dxf>
              <font>
                <b/>
                <i val="0"/>
                <strike val="0"/>
                <color theme="9" tint="-0.499984740745262"/>
              </font>
            </x14:dxf>
          </x14:cfRule>
          <xm:sqref>I82</xm:sqref>
        </x14:conditionalFormatting>
        <x14:conditionalFormatting xmlns:xm="http://schemas.microsoft.com/office/excel/2006/main">
          <x14:cfRule type="containsText" priority="42" operator="containsText" id="{AD8FE7A5-1BEC-4445-B468-8A01F52893CE}">
            <xm:f>NOT(ISERROR(SEARCH("Met",I85)))</xm:f>
            <xm:f>"Met"</xm:f>
            <x14:dxf>
              <font>
                <b/>
                <i val="0"/>
                <strike val="0"/>
                <color theme="9" tint="-0.499984740745262"/>
              </font>
            </x14:dxf>
          </x14:cfRule>
          <xm:sqref>I85</xm:sqref>
        </x14:conditionalFormatting>
        <x14:conditionalFormatting xmlns:xm="http://schemas.microsoft.com/office/excel/2006/main">
          <x14:cfRule type="containsText" priority="39" operator="containsText" id="{4E8EF623-A0BE-4F3B-95BD-C2C9DE7DEB3E}">
            <xm:f>NOT(ISERROR(SEARCH("Met",I88)))</xm:f>
            <xm:f>"Met"</xm:f>
            <x14:dxf>
              <font>
                <b/>
                <i val="0"/>
                <strike val="0"/>
                <color theme="9" tint="-0.499984740745262"/>
              </font>
            </x14:dxf>
          </x14:cfRule>
          <xm:sqref>I88</xm:sqref>
        </x14:conditionalFormatting>
        <x14:conditionalFormatting xmlns:xm="http://schemas.microsoft.com/office/excel/2006/main">
          <x14:cfRule type="containsText" priority="36" operator="containsText" id="{EE71BFBE-EAD5-4E5C-8E08-A4B74CB13A17}">
            <xm:f>NOT(ISERROR(SEARCH("Met",I99)))</xm:f>
            <xm:f>"Met"</xm:f>
            <x14:dxf>
              <font>
                <b/>
                <i val="0"/>
                <strike val="0"/>
                <color theme="9" tint="-0.499984740745262"/>
              </font>
            </x14:dxf>
          </x14:cfRule>
          <xm:sqref>I99</xm:sqref>
        </x14:conditionalFormatting>
        <x14:conditionalFormatting xmlns:xm="http://schemas.microsoft.com/office/excel/2006/main">
          <x14:cfRule type="containsText" priority="33" operator="containsText" id="{E2A05125-7080-4E15-83CF-14656E101F92}">
            <xm:f>NOT(ISERROR(SEARCH("Met",I102)))</xm:f>
            <xm:f>"Met"</xm:f>
            <x14:dxf>
              <font>
                <b/>
                <i val="0"/>
                <strike val="0"/>
                <color theme="9" tint="-0.499984740745262"/>
              </font>
            </x14:dxf>
          </x14:cfRule>
          <xm:sqref>I102</xm:sqref>
        </x14:conditionalFormatting>
        <x14:conditionalFormatting xmlns:xm="http://schemas.microsoft.com/office/excel/2006/main">
          <x14:cfRule type="containsText" priority="30" operator="containsText" id="{A19FBFC2-28BA-4558-9FEA-775EA674DAD5}">
            <xm:f>NOT(ISERROR(SEARCH("Met",I105)))</xm:f>
            <xm:f>"Met"</xm:f>
            <x14:dxf>
              <font>
                <b/>
                <i val="0"/>
                <strike val="0"/>
                <color theme="9" tint="-0.499984740745262"/>
              </font>
            </x14:dxf>
          </x14:cfRule>
          <xm:sqref>I105</xm:sqref>
        </x14:conditionalFormatting>
        <x14:conditionalFormatting xmlns:xm="http://schemas.microsoft.com/office/excel/2006/main">
          <x14:cfRule type="containsText" priority="27" operator="containsText" id="{61E55993-6301-4717-9497-BDC3C619F09F}">
            <xm:f>NOT(ISERROR(SEARCH("Met",I148)))</xm:f>
            <xm:f>"Met"</xm:f>
            <x14:dxf>
              <font>
                <b/>
                <i val="0"/>
                <strike val="0"/>
                <color theme="9" tint="-0.499984740745262"/>
              </font>
            </x14:dxf>
          </x14:cfRule>
          <xm:sqref>I148</xm:sqref>
        </x14:conditionalFormatting>
        <x14:conditionalFormatting xmlns:xm="http://schemas.microsoft.com/office/excel/2006/main">
          <x14:cfRule type="containsText" priority="24" operator="containsText" id="{53C2104C-358B-4F93-9CF9-5D9C6C0A06EE}">
            <xm:f>NOT(ISERROR(SEARCH("Met",I153)))</xm:f>
            <xm:f>"Met"</xm:f>
            <x14:dxf>
              <font>
                <b/>
                <i val="0"/>
                <strike val="0"/>
                <color theme="9" tint="-0.499984740745262"/>
              </font>
            </x14:dxf>
          </x14:cfRule>
          <xm:sqref>I153</xm:sqref>
        </x14:conditionalFormatting>
        <x14:conditionalFormatting xmlns:xm="http://schemas.microsoft.com/office/excel/2006/main">
          <x14:cfRule type="containsText" priority="21" operator="containsText" id="{A39497DE-FA32-4038-9B9C-79AB68515CB7}">
            <xm:f>NOT(ISERROR(SEARCH("Met",I157)))</xm:f>
            <xm:f>"Met"</xm:f>
            <x14:dxf>
              <font>
                <b/>
                <i val="0"/>
                <strike val="0"/>
                <color theme="9" tint="-0.499984740745262"/>
              </font>
            </x14:dxf>
          </x14:cfRule>
          <xm:sqref>I157</xm:sqref>
        </x14:conditionalFormatting>
        <x14:conditionalFormatting xmlns:xm="http://schemas.microsoft.com/office/excel/2006/main">
          <x14:cfRule type="containsText" priority="18" operator="containsText" id="{5F29A90B-CFBE-44C8-B504-2D22CC4E47D3}">
            <xm:f>NOT(ISERROR(SEARCH("Met",I11)))</xm:f>
            <xm:f>"Met"</xm:f>
            <x14:dxf>
              <font>
                <b/>
                <i val="0"/>
                <strike val="0"/>
                <color theme="9" tint="-0.499984740745262"/>
              </font>
            </x14:dxf>
          </x14:cfRule>
          <xm:sqref>I11</xm:sqref>
        </x14:conditionalFormatting>
        <x14:conditionalFormatting xmlns:xm="http://schemas.microsoft.com/office/excel/2006/main">
          <x14:cfRule type="containsText" priority="15" operator="containsText" id="{EBEB0C54-D29D-4EAE-AABB-A2C6F74AE63A}">
            <xm:f>NOT(ISERROR(SEARCH("Met",I15)))</xm:f>
            <xm:f>"Met"</xm:f>
            <x14:dxf>
              <font>
                <b/>
                <i val="0"/>
                <strike val="0"/>
                <color theme="9" tint="-0.499984740745262"/>
              </font>
            </x14:dxf>
          </x14:cfRule>
          <xm:sqref>I15</xm:sqref>
        </x14:conditionalFormatting>
        <x14:conditionalFormatting xmlns:xm="http://schemas.microsoft.com/office/excel/2006/main">
          <x14:cfRule type="containsText" priority="12" operator="containsText" id="{B1548D6C-9D30-4F22-8297-3C05478B3F6E}">
            <xm:f>NOT(ISERROR(SEARCH("Met",I166)))</xm:f>
            <xm:f>"Met"</xm:f>
            <x14:dxf>
              <font>
                <b/>
                <i val="0"/>
                <strike val="0"/>
                <color theme="9" tint="-0.499984740745262"/>
              </font>
            </x14:dxf>
          </x14:cfRule>
          <xm:sqref>I166</xm:sqref>
        </x14:conditionalFormatting>
        <x14:conditionalFormatting xmlns:xm="http://schemas.microsoft.com/office/excel/2006/main">
          <x14:cfRule type="containsText" priority="9" operator="containsText" id="{37877C40-F3EC-4BE4-A076-EEC47AD19574}">
            <xm:f>NOT(ISERROR(SEARCH("Met",I171)))</xm:f>
            <xm:f>"Met"</xm:f>
            <x14:dxf>
              <font>
                <b/>
                <i val="0"/>
                <strike val="0"/>
                <color theme="9" tint="-0.499984740745262"/>
              </font>
            </x14:dxf>
          </x14:cfRule>
          <xm:sqref>I171</xm:sqref>
        </x14:conditionalFormatting>
        <x14:conditionalFormatting xmlns:xm="http://schemas.microsoft.com/office/excel/2006/main">
          <x14:cfRule type="containsText" priority="6" operator="containsText" id="{AB469DD7-BC0F-4DAC-9091-44C4C8D67D85}">
            <xm:f>NOT(ISERROR(SEARCH("Met",I175)))</xm:f>
            <xm:f>"Met"</xm:f>
            <x14:dxf>
              <font>
                <b/>
                <i val="0"/>
                <strike val="0"/>
                <color theme="9" tint="-0.499984740745262"/>
              </font>
            </x14:dxf>
          </x14:cfRule>
          <xm:sqref>I175</xm:sqref>
        </x14:conditionalFormatting>
        <x14:conditionalFormatting xmlns:xm="http://schemas.microsoft.com/office/excel/2006/main">
          <x14:cfRule type="containsText" priority="3" operator="containsText" id="{83B29AA3-C57E-483B-AEF4-EFB940110E1F}">
            <xm:f>NOT(ISERROR(SEARCH("Met",I179)))</xm:f>
            <xm:f>"Met"</xm:f>
            <x14:dxf>
              <font>
                <b/>
                <i val="0"/>
                <strike val="0"/>
                <color theme="9" tint="-0.499984740745262"/>
              </font>
            </x14:dxf>
          </x14:cfRule>
          <xm:sqref>I179</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50AB6A-4028-4B12-923F-CA7516DBD131}">
  <sheetPr codeName="Sheet03"/>
  <dimension ref="A1:J108"/>
  <sheetViews>
    <sheetView showGridLines="0" showRowColHeaders="0" zoomScale="145" zoomScaleNormal="145" zoomScaleSheetLayoutView="160" workbookViewId="0">
      <pane ySplit="7" topLeftCell="A8" activePane="bottomLeft" state="frozen"/>
      <selection pane="bottomLeft" activeCell="A3" sqref="A3"/>
    </sheetView>
  </sheetViews>
  <sheetFormatPr defaultColWidth="8.7109375" defaultRowHeight="11.25" x14ac:dyDescent="0.2"/>
  <cols>
    <col min="1" max="1" width="9.85546875" style="4" customWidth="1"/>
    <col min="2" max="3" width="9.42578125" style="4" customWidth="1"/>
    <col min="4" max="4" width="9.7109375" style="4" customWidth="1"/>
    <col min="5" max="5" width="9.42578125" style="4" customWidth="1"/>
    <col min="6" max="6" width="10.7109375" style="4" customWidth="1"/>
    <col min="7" max="7" width="11.7109375" style="4" customWidth="1"/>
    <col min="8" max="8" width="11.28515625" style="4" customWidth="1"/>
    <col min="9" max="9" width="11.5703125" style="4" customWidth="1"/>
    <col min="10" max="10" width="7.140625" style="4" customWidth="1"/>
    <col min="11" max="16384" width="8.7109375" style="4"/>
  </cols>
  <sheetData>
    <row r="1" spans="1:10" s="1" customFormat="1" ht="20.100000000000001" customHeight="1" x14ac:dyDescent="0.25">
      <c r="A1" s="91" t="s">
        <v>439</v>
      </c>
      <c r="B1" s="24"/>
      <c r="C1" s="24"/>
      <c r="D1" s="24"/>
      <c r="E1" s="24"/>
      <c r="F1" s="27"/>
      <c r="G1" s="24"/>
      <c r="H1" s="24"/>
      <c r="I1" s="24"/>
      <c r="J1" s="24"/>
    </row>
    <row r="2" spans="1:10" x14ac:dyDescent="0.2">
      <c r="A2" s="2"/>
      <c r="B2" s="3"/>
      <c r="C2" s="3"/>
    </row>
    <row r="3" spans="1:10" s="6" customFormat="1" ht="27.95" customHeight="1" x14ac:dyDescent="0.25">
      <c r="A3" s="92" t="s">
        <v>60</v>
      </c>
      <c r="B3" s="31"/>
      <c r="C3" s="31"/>
      <c r="D3" s="31"/>
      <c r="E3" s="31"/>
      <c r="F3" s="31"/>
      <c r="G3" s="31"/>
      <c r="H3" s="5"/>
      <c r="I3" s="5"/>
      <c r="J3" s="5"/>
    </row>
    <row r="4" spans="1:10" x14ac:dyDescent="0.2">
      <c r="A4" s="4" t="str">
        <f>VLOOKUP(A3,Data!A:CN,2,FALSE)</f>
        <v>100 Old Colony Road</v>
      </c>
    </row>
    <row r="5" spans="1:10" x14ac:dyDescent="0.2">
      <c r="A5" s="4" t="str">
        <f>VLOOKUP(A3,Data!A:CN,3,FALSE)</f>
        <v>Clinton</v>
      </c>
      <c r="C5" s="7" t="str">
        <f>VLOOKUP(A3,Data!A:CN,4,FALSE)</f>
        <v>SC</v>
      </c>
      <c r="D5" s="7" t="str">
        <f>VLOOKUP(A3,Data!A:CN,5,FALSE)</f>
        <v>29325</v>
      </c>
    </row>
    <row r="6" spans="1:10" x14ac:dyDescent="0.2">
      <c r="A6" s="2"/>
      <c r="B6" s="3"/>
      <c r="C6" s="3"/>
    </row>
    <row r="7" spans="1:10" s="8" customFormat="1" ht="20.100000000000001" customHeight="1" x14ac:dyDescent="0.25">
      <c r="A7" s="25" t="s">
        <v>2</v>
      </c>
      <c r="B7" s="25"/>
      <c r="C7" s="25"/>
      <c r="D7" s="25"/>
      <c r="E7" s="25"/>
      <c r="F7" s="25"/>
      <c r="G7" s="25"/>
      <c r="H7" s="25"/>
      <c r="I7" s="25"/>
      <c r="J7" s="25"/>
    </row>
    <row r="8" spans="1:10" s="9" customFormat="1" ht="20.100000000000001" customHeight="1" x14ac:dyDescent="0.25">
      <c r="A8" s="26" t="s">
        <v>279</v>
      </c>
      <c r="B8" s="26"/>
      <c r="C8" s="26"/>
      <c r="D8" s="26"/>
      <c r="E8" s="26"/>
      <c r="F8" s="26"/>
      <c r="G8" s="26"/>
      <c r="H8" s="26"/>
      <c r="I8" s="26"/>
      <c r="J8" s="26"/>
    </row>
    <row r="9" spans="1:10" ht="19.5" customHeight="1" x14ac:dyDescent="0.2">
      <c r="A9" s="57" t="s">
        <v>280</v>
      </c>
      <c r="B9" s="58"/>
      <c r="C9" s="38"/>
      <c r="D9" s="59"/>
      <c r="E9" s="60"/>
      <c r="F9" s="59"/>
      <c r="G9" s="60"/>
      <c r="H9" s="59"/>
      <c r="I9" s="60"/>
      <c r="J9" s="59"/>
    </row>
    <row r="10" spans="1:10" s="9" customFormat="1" ht="23.45" customHeight="1" x14ac:dyDescent="0.25">
      <c r="A10" s="67" t="s">
        <v>0</v>
      </c>
      <c r="B10" s="72">
        <f>VLOOKUP(A3,Data!A:CN,55,FALSE)</f>
        <v>2</v>
      </c>
      <c r="C10" s="73" t="str">
        <f>IF(B10=0,"2 or more consecutive years of findings of non-compliance (current year and previous year(s))",
IF(B10=1,"Findings of non-compliance in the current year",
IF(B10=2,"No findings of non-compliance","")))</f>
        <v>No findings of non-compliance</v>
      </c>
      <c r="D10" s="15"/>
      <c r="E10" s="15"/>
      <c r="F10" s="15"/>
      <c r="G10" s="15"/>
      <c r="H10" s="15"/>
      <c r="I10" s="15"/>
      <c r="J10" s="15"/>
    </row>
    <row r="11" spans="1:10" s="9" customFormat="1" ht="20.100000000000001" customHeight="1" x14ac:dyDescent="0.15">
      <c r="A11" s="57" t="s">
        <v>281</v>
      </c>
      <c r="B11" s="61"/>
      <c r="C11" s="61"/>
      <c r="D11" s="59"/>
      <c r="E11" s="60"/>
      <c r="F11" s="59"/>
      <c r="G11" s="60"/>
      <c r="H11" s="59"/>
      <c r="I11" s="60"/>
      <c r="J11" s="59"/>
    </row>
    <row r="12" spans="1:10" s="9" customFormat="1" ht="23.45" customHeight="1" x14ac:dyDescent="0.25">
      <c r="A12" s="70" t="s">
        <v>0</v>
      </c>
      <c r="B12" s="74">
        <f>VLOOKUP(A3,Data!A:CN,56,FALSE)</f>
        <v>2</v>
      </c>
      <c r="C12" s="75" t="str">
        <f>IF(B12=0,"2 or more consecutive years of findings of non-compliance (current year and previous year(s))",
IF(B12=1,"Findings of non-compliance in the current year",
IF(B12=2,"No findings of non-compliance","")))</f>
        <v>No findings of non-compliance</v>
      </c>
      <c r="D12" s="65"/>
      <c r="E12" s="65"/>
      <c r="F12" s="65"/>
      <c r="G12" s="65"/>
      <c r="H12" s="65"/>
      <c r="I12" s="65"/>
      <c r="J12" s="65"/>
    </row>
    <row r="13" spans="1:10" s="9" customFormat="1" ht="20.100000000000001" customHeight="1" x14ac:dyDescent="0.15">
      <c r="A13" s="71" t="s">
        <v>282</v>
      </c>
      <c r="B13" s="14"/>
      <c r="C13" s="14"/>
      <c r="D13" s="12"/>
      <c r="E13" s="13"/>
      <c r="F13" s="12"/>
      <c r="G13" s="13"/>
      <c r="H13" s="12"/>
      <c r="I13" s="13"/>
      <c r="J13" s="12"/>
    </row>
    <row r="14" spans="1:10" s="9" customFormat="1" ht="23.45" customHeight="1" x14ac:dyDescent="0.25">
      <c r="A14" s="70" t="s">
        <v>0</v>
      </c>
      <c r="B14" s="74">
        <f>VLOOKUP(A3,Data!A:CN,57,FALSE)</f>
        <v>2</v>
      </c>
      <c r="C14" s="75" t="str">
        <f>IF(B14=0,"2 or more consecutive years of findings of non-compliance (current year and previous year(s))",
IF(B14=1,"Findings of non-compliance in the current year",
IF(B14=2,"No findings of non-compliance","")))</f>
        <v>No findings of non-compliance</v>
      </c>
      <c r="D14" s="65"/>
      <c r="E14" s="65"/>
      <c r="F14" s="65"/>
      <c r="G14" s="65"/>
      <c r="H14" s="65"/>
      <c r="I14" s="65"/>
      <c r="J14" s="65"/>
    </row>
    <row r="15" spans="1:10" s="9" customFormat="1" ht="20.100000000000001" customHeight="1" x14ac:dyDescent="0.15">
      <c r="A15" s="71" t="s">
        <v>283</v>
      </c>
      <c r="B15" s="14"/>
      <c r="C15" s="14"/>
      <c r="D15" s="12"/>
      <c r="E15" s="13"/>
      <c r="F15" s="12"/>
      <c r="G15" s="13"/>
      <c r="H15" s="12"/>
      <c r="I15" s="13"/>
      <c r="J15" s="12"/>
    </row>
    <row r="16" spans="1:10" s="9" customFormat="1" ht="23.45" customHeight="1" x14ac:dyDescent="0.25">
      <c r="A16" s="67" t="s">
        <v>0</v>
      </c>
      <c r="B16" s="72">
        <f>VLOOKUP(A3,Data!A:CN,58,FALSE)</f>
        <v>2</v>
      </c>
      <c r="C16" s="73" t="str">
        <f>IF(B16=0,"Findings not corrected within 2 years",
IF(B16=1,"Findings not corrected within 1 year",
IF(B16=2,"No findings/All finding timely corrected","")))</f>
        <v>No findings/All finding timely corrected</v>
      </c>
      <c r="D16" s="15"/>
      <c r="E16" s="15"/>
      <c r="F16" s="15"/>
      <c r="G16" s="15"/>
      <c r="H16" s="15"/>
      <c r="I16" s="15"/>
      <c r="J16" s="15"/>
    </row>
    <row r="17" spans="1:10" s="9" customFormat="1" ht="20.100000000000001" customHeight="1" x14ac:dyDescent="0.15">
      <c r="A17" s="57" t="s">
        <v>284</v>
      </c>
      <c r="B17" s="61"/>
      <c r="C17" s="61"/>
      <c r="D17" s="59"/>
      <c r="E17" s="60"/>
      <c r="F17" s="59"/>
      <c r="G17" s="60"/>
      <c r="H17" s="59"/>
      <c r="I17" s="60"/>
      <c r="J17" s="59"/>
    </row>
    <row r="18" spans="1:10" s="9" customFormat="1" ht="23.45" customHeight="1" x14ac:dyDescent="0.25">
      <c r="A18" s="67" t="s">
        <v>0</v>
      </c>
      <c r="B18" s="72">
        <f>VLOOKUP(A3,Data!A:CN,59,FALSE)</f>
        <v>2</v>
      </c>
      <c r="C18" s="73" t="str">
        <f>IF(B18=0,"2 or more consecutive years of findings of non-compliance (current year and previous year(s))",
IF(B18=1,"Findings of non-compliance in the current year",
IF(B18=2,"No findings of non-compliance","")))</f>
        <v>No findings of non-compliance</v>
      </c>
      <c r="D18" s="15"/>
      <c r="E18" s="15"/>
      <c r="F18" s="15"/>
      <c r="G18" s="15"/>
      <c r="H18" s="15"/>
      <c r="I18" s="15"/>
      <c r="J18" s="15"/>
    </row>
    <row r="19" spans="1:10" s="9" customFormat="1" ht="20.100000000000001" customHeight="1" x14ac:dyDescent="0.15">
      <c r="A19" s="57" t="s">
        <v>285</v>
      </c>
      <c r="B19" s="61"/>
      <c r="C19" s="61"/>
      <c r="D19" s="59"/>
      <c r="E19" s="60"/>
      <c r="F19" s="59"/>
      <c r="G19" s="60"/>
      <c r="H19" s="59"/>
      <c r="I19" s="60"/>
      <c r="J19" s="59"/>
    </row>
    <row r="20" spans="1:10" s="9" customFormat="1" ht="23.45" customHeight="1" x14ac:dyDescent="0.25">
      <c r="A20" s="67" t="s">
        <v>0</v>
      </c>
      <c r="B20" s="72">
        <f>VLOOKUP(A3,Data!A:CN,60,FALSE)</f>
        <v>2</v>
      </c>
      <c r="C20" s="73" t="str">
        <f>IF(B20=0,"2 or more consecutive years of findings of non-compliance (current year and previous year(s))",
IF(B20=1,"Findings of non-compliance in the current year",
IF(B20=2,"No findings of non-compliance","")))</f>
        <v>No findings of non-compliance</v>
      </c>
      <c r="D20" s="15"/>
      <c r="E20" s="15"/>
      <c r="F20" s="15"/>
      <c r="G20" s="15"/>
      <c r="H20" s="15"/>
      <c r="I20" s="15"/>
      <c r="J20" s="15"/>
    </row>
    <row r="21" spans="1:10" s="9" customFormat="1" ht="20.100000000000001" customHeight="1" x14ac:dyDescent="0.15">
      <c r="A21" s="57" t="s">
        <v>286</v>
      </c>
      <c r="B21" s="61"/>
      <c r="C21" s="61"/>
      <c r="D21" s="59"/>
      <c r="E21" s="60"/>
      <c r="F21" s="59"/>
      <c r="G21" s="60"/>
      <c r="H21" s="59"/>
      <c r="I21" s="60"/>
      <c r="J21" s="59"/>
    </row>
    <row r="22" spans="1:10" s="9" customFormat="1" ht="23.45" customHeight="1" x14ac:dyDescent="0.25">
      <c r="A22" s="67" t="s">
        <v>0</v>
      </c>
      <c r="B22" s="72">
        <f>VLOOKUP(A3,Data!A:CN,61,FALSE)</f>
        <v>2</v>
      </c>
      <c r="C22" s="76" t="str">
        <f>IF(B22=0,"2 or more consecutive years of findings of non-compliance (current year and previous year(s))",
IF(B22=1,"Findings of non-compliance in the current year",
IF(B22=2,"No findings of non-compliance","")))</f>
        <v>No findings of non-compliance</v>
      </c>
      <c r="D22" s="66"/>
      <c r="E22" s="66"/>
      <c r="F22" s="66"/>
      <c r="G22" s="66"/>
      <c r="H22" s="66"/>
      <c r="I22" s="66"/>
      <c r="J22" s="66"/>
    </row>
    <row r="23" spans="1:10" s="9" customFormat="1" ht="20.100000000000001" customHeight="1" x14ac:dyDescent="0.15">
      <c r="A23" s="57" t="s">
        <v>287</v>
      </c>
      <c r="B23" s="61"/>
      <c r="C23" s="61"/>
      <c r="D23" s="59"/>
      <c r="E23" s="60"/>
      <c r="F23" s="59"/>
      <c r="G23" s="60"/>
      <c r="H23" s="59"/>
      <c r="I23" s="60"/>
      <c r="J23" s="59"/>
    </row>
    <row r="24" spans="1:10" s="9" customFormat="1" ht="23.45" customHeight="1" x14ac:dyDescent="0.25">
      <c r="A24" s="67" t="s">
        <v>0</v>
      </c>
      <c r="B24" s="72">
        <f>VLOOKUP(A3,Data!A:CN,62,FALSE)</f>
        <v>2</v>
      </c>
      <c r="C24" s="76" t="str">
        <f>IF(B24=0,"2 or more consecutive years of findings of non-compliance (current year and previous year(s))",
IF(B24=1,"Findings of non-compliance in the current year",
IF(B24=2,"No findings of non-compliance","")))</f>
        <v>No findings of non-compliance</v>
      </c>
      <c r="D24" s="66"/>
      <c r="E24" s="66"/>
      <c r="F24" s="66"/>
      <c r="G24" s="66"/>
      <c r="H24" s="66"/>
      <c r="I24" s="66"/>
      <c r="J24" s="66"/>
    </row>
    <row r="25" spans="1:10" s="9" customFormat="1" ht="20.100000000000001" customHeight="1" x14ac:dyDescent="0.15">
      <c r="A25" s="57" t="s">
        <v>288</v>
      </c>
      <c r="B25" s="61"/>
      <c r="C25" s="61"/>
      <c r="D25" s="59"/>
      <c r="E25" s="60"/>
      <c r="F25" s="59"/>
      <c r="G25" s="60"/>
      <c r="H25" s="59"/>
      <c r="I25" s="60"/>
      <c r="J25" s="59"/>
    </row>
    <row r="26" spans="1:10" s="9" customFormat="1" ht="23.45" customHeight="1" x14ac:dyDescent="0.25">
      <c r="A26" s="67" t="s">
        <v>0</v>
      </c>
      <c r="B26" s="72">
        <f>VLOOKUP(A3,Data!A:CN,63,FALSE)</f>
        <v>2</v>
      </c>
      <c r="C26" s="76" t="str">
        <f>IF(B26=0,"2 or more consecutive years of findings of non-compliance (current year and previous year(s))",
IF(B26=1,"Findings of non-compliance in the current year",
IF(B26=2,"No findings of non-compliance","")))</f>
        <v>No findings of non-compliance</v>
      </c>
      <c r="D26" s="66"/>
      <c r="E26" s="66"/>
      <c r="F26" s="66"/>
      <c r="G26" s="66"/>
      <c r="H26" s="66"/>
      <c r="I26" s="66"/>
      <c r="J26" s="66"/>
    </row>
    <row r="27" spans="1:10" ht="21.95" customHeight="1" x14ac:dyDescent="0.2">
      <c r="A27" s="42" t="s">
        <v>15</v>
      </c>
      <c r="B27" s="35">
        <f>SUM(B10,B12,B14,B16,B18,B20,B22,B24,B26)</f>
        <v>18</v>
      </c>
      <c r="C27" s="21"/>
      <c r="D27" s="21"/>
      <c r="E27" s="21"/>
      <c r="F27" s="21"/>
      <c r="G27" s="21"/>
      <c r="H27" s="21"/>
      <c r="I27" s="21"/>
      <c r="J27" s="21"/>
    </row>
    <row r="28" spans="1:10" s="9" customFormat="1" ht="20.100000000000001" customHeight="1" x14ac:dyDescent="0.25">
      <c r="A28" s="26" t="s">
        <v>3</v>
      </c>
      <c r="B28" s="26"/>
      <c r="C28" s="26"/>
      <c r="D28" s="26"/>
      <c r="E28" s="26"/>
      <c r="F28" s="26"/>
      <c r="G28" s="26"/>
      <c r="H28" s="26"/>
      <c r="I28" s="26"/>
      <c r="J28" s="26"/>
    </row>
    <row r="29" spans="1:10" ht="12" x14ac:dyDescent="0.2">
      <c r="A29" s="57" t="s">
        <v>155</v>
      </c>
      <c r="B29" s="40"/>
      <c r="C29" s="41"/>
      <c r="D29" s="39"/>
      <c r="E29" s="39"/>
      <c r="F29" s="38"/>
      <c r="G29" s="38"/>
      <c r="H29" s="38"/>
      <c r="I29" s="38"/>
      <c r="J29" s="38"/>
    </row>
    <row r="30" spans="1:10" x14ac:dyDescent="0.2">
      <c r="A30" s="2" t="s">
        <v>0</v>
      </c>
      <c r="B30" s="77">
        <f>VLOOKUP(A3,Data!A:CN,64,FALSE)</f>
        <v>1</v>
      </c>
      <c r="C30" s="73" t="str">
        <f>IF(B30=0,"Does not meet prior year’s state performance and did not improve",
IF(B30=1,"Does not meet prior year’s state performance but improved since last year",
IF(B30=2,"Meets or exceeds current year’s state performance",
IF(B30=3,"Meets or exceeds current state target",""))))</f>
        <v>Does not meet prior year’s state performance but improved since last year</v>
      </c>
      <c r="D30" s="15"/>
      <c r="E30" s="15"/>
      <c r="F30" s="17"/>
      <c r="G30" s="15"/>
      <c r="H30" s="15"/>
      <c r="I30" s="15"/>
    </row>
    <row r="31" spans="1:10" ht="20.100000000000001" customHeight="1" x14ac:dyDescent="0.2">
      <c r="A31" s="33"/>
      <c r="B31" s="10"/>
      <c r="C31" s="11"/>
      <c r="D31" s="16"/>
      <c r="E31" s="16"/>
      <c r="F31" s="11"/>
      <c r="G31" s="11"/>
      <c r="H31" s="11"/>
      <c r="I31" s="11"/>
      <c r="J31" s="11"/>
    </row>
    <row r="32" spans="1:10" ht="11.25" customHeight="1" x14ac:dyDescent="0.2">
      <c r="A32" s="14"/>
      <c r="B32" s="37" t="s">
        <v>149</v>
      </c>
      <c r="C32" s="50">
        <v>0.7</v>
      </c>
      <c r="E32" s="18"/>
      <c r="F32" s="18"/>
      <c r="G32" s="18"/>
      <c r="H32" s="18"/>
      <c r="I32" s="18"/>
      <c r="J32" s="18"/>
    </row>
    <row r="33" spans="1:10" ht="11.25" customHeight="1" x14ac:dyDescent="0.2">
      <c r="A33" s="14"/>
      <c r="B33" s="37" t="s">
        <v>141</v>
      </c>
      <c r="C33" s="50">
        <v>0.56169999999999998</v>
      </c>
      <c r="E33" s="18"/>
      <c r="F33" s="18"/>
      <c r="G33" s="18"/>
      <c r="H33" s="18"/>
      <c r="I33" s="18"/>
      <c r="J33" s="18"/>
    </row>
    <row r="34" spans="1:10" ht="11.25" customHeight="1" x14ac:dyDescent="0.2">
      <c r="A34" s="14"/>
      <c r="B34" s="37" t="s">
        <v>265</v>
      </c>
      <c r="C34" s="50">
        <f>VLOOKUP(A3,Data!A:CN,65,FALSE)</f>
        <v>0.33329999999999999</v>
      </c>
      <c r="E34" s="18"/>
      <c r="F34" s="18"/>
      <c r="G34" s="18"/>
      <c r="H34" s="18"/>
      <c r="I34" s="18"/>
      <c r="J34" s="18"/>
    </row>
    <row r="35" spans="1:10" ht="11.25" customHeight="1" x14ac:dyDescent="0.2">
      <c r="A35" s="14"/>
      <c r="B35" s="37" t="s">
        <v>451</v>
      </c>
      <c r="C35" s="50">
        <f>VLOOKUP(A3,Data!A:CN,66,FALSE)</f>
        <v>0.4</v>
      </c>
      <c r="E35" s="18"/>
      <c r="F35" s="18"/>
      <c r="G35" s="18"/>
      <c r="H35" s="18"/>
      <c r="I35" s="18"/>
      <c r="J35" s="18"/>
    </row>
    <row r="36" spans="1:10" ht="11.25" customHeight="1" x14ac:dyDescent="0.2">
      <c r="A36" s="14"/>
      <c r="B36" s="14"/>
      <c r="C36" s="14"/>
      <c r="D36" s="14"/>
      <c r="E36" s="14"/>
      <c r="F36" s="14"/>
      <c r="G36" s="14"/>
      <c r="H36" s="14"/>
      <c r="I36" s="14"/>
      <c r="J36" s="14"/>
    </row>
    <row r="37" spans="1:10" ht="12" x14ac:dyDescent="0.2">
      <c r="A37" s="57" t="s">
        <v>289</v>
      </c>
      <c r="B37" s="40"/>
      <c r="C37" s="41"/>
      <c r="D37" s="39"/>
      <c r="E37" s="39"/>
      <c r="F37" s="38"/>
      <c r="G37" s="38"/>
      <c r="H37" s="38"/>
      <c r="I37" s="38"/>
      <c r="J37" s="38"/>
    </row>
    <row r="38" spans="1:10" x14ac:dyDescent="0.2">
      <c r="A38" s="2" t="s">
        <v>0</v>
      </c>
      <c r="B38" s="77">
        <f>VLOOKUP(A3,Data!A:CN,67,FALSE)</f>
        <v>0.5</v>
      </c>
      <c r="C38" s="73" t="str">
        <f>IF(B38=0,"Does not meet prior year’s state performance and did not improve",
IF(AND(B38&gt;0,B38&lt;=0.5),"Does not meet prior year’s state performance but improved since last year",
IF(AND(B38&gt;0.5,B38&lt;=1),"Meets or exceeds current year’s state performance",
IF(AND(B38&gt;1,B38&lt;=1.5),"Meets or exceeds current state target",""))))</f>
        <v>Does not meet prior year’s state performance but improved since last year</v>
      </c>
      <c r="D38" s="15"/>
      <c r="E38" s="15"/>
      <c r="F38" s="17"/>
      <c r="G38" s="15"/>
      <c r="H38" s="15"/>
      <c r="I38" s="15"/>
    </row>
    <row r="39" spans="1:10" ht="20.100000000000001" customHeight="1" x14ac:dyDescent="0.2">
      <c r="A39" s="33"/>
      <c r="B39" s="10"/>
      <c r="C39" s="11"/>
      <c r="D39" s="16"/>
      <c r="E39" s="16"/>
      <c r="F39" s="11"/>
      <c r="G39" s="11"/>
      <c r="H39" s="11"/>
      <c r="I39" s="11"/>
      <c r="J39" s="11"/>
    </row>
    <row r="40" spans="1:10" ht="11.25" customHeight="1" x14ac:dyDescent="0.2">
      <c r="A40" s="14"/>
      <c r="B40" s="37" t="s">
        <v>149</v>
      </c>
      <c r="C40" s="50">
        <v>0.25</v>
      </c>
      <c r="E40" s="18"/>
      <c r="F40" s="18"/>
      <c r="G40" s="18"/>
      <c r="H40" s="18"/>
      <c r="I40" s="18"/>
      <c r="J40" s="18"/>
    </row>
    <row r="41" spans="1:10" ht="11.25" customHeight="1" x14ac:dyDescent="0.2">
      <c r="A41" s="14"/>
      <c r="B41" s="37" t="s">
        <v>141</v>
      </c>
      <c r="C41" s="50">
        <v>0.2271</v>
      </c>
      <c r="E41" s="18"/>
      <c r="F41" s="18"/>
      <c r="G41" s="18"/>
      <c r="H41" s="18"/>
      <c r="I41" s="18"/>
      <c r="J41" s="18"/>
    </row>
    <row r="42" spans="1:10" ht="11.25" customHeight="1" x14ac:dyDescent="0.2">
      <c r="A42" s="14"/>
      <c r="B42" s="37" t="s">
        <v>265</v>
      </c>
      <c r="C42" s="50">
        <f>VLOOKUP(A3,Data!A:CN,68,FALSE)</f>
        <v>3.3300000000000003E-2</v>
      </c>
      <c r="E42" s="18"/>
      <c r="F42" s="18"/>
      <c r="G42" s="18"/>
      <c r="H42" s="18"/>
      <c r="I42" s="18"/>
      <c r="J42" s="18"/>
    </row>
    <row r="43" spans="1:10" ht="11.25" customHeight="1" x14ac:dyDescent="0.2">
      <c r="A43" s="14"/>
      <c r="B43" s="37" t="s">
        <v>451</v>
      </c>
      <c r="C43" s="50">
        <f>VLOOKUP(A3,Data!A:CN,69,FALSE)</f>
        <v>0.2</v>
      </c>
      <c r="E43" s="18"/>
      <c r="F43" s="18"/>
      <c r="G43" s="18"/>
      <c r="H43" s="18"/>
      <c r="I43" s="18"/>
      <c r="J43" s="18"/>
    </row>
    <row r="44" spans="1:10" x14ac:dyDescent="0.2">
      <c r="A44" s="14"/>
      <c r="B44" s="14"/>
      <c r="C44" s="80"/>
      <c r="D44" s="14"/>
      <c r="E44" s="14"/>
      <c r="F44" s="14"/>
      <c r="G44" s="14"/>
      <c r="H44" s="14"/>
      <c r="I44" s="14"/>
      <c r="J44" s="14"/>
    </row>
    <row r="45" spans="1:10" ht="12" x14ac:dyDescent="0.2">
      <c r="A45" s="57" t="s">
        <v>290</v>
      </c>
      <c r="B45" s="40"/>
      <c r="C45" s="41"/>
      <c r="D45" s="39"/>
      <c r="E45" s="39"/>
      <c r="F45" s="38"/>
      <c r="G45" s="38"/>
      <c r="H45" s="38"/>
      <c r="I45" s="38"/>
      <c r="J45" s="38"/>
    </row>
    <row r="46" spans="1:10" x14ac:dyDescent="0.2">
      <c r="A46" s="2" t="s">
        <v>0</v>
      </c>
      <c r="B46" s="77">
        <f>VLOOKUP(A3,Data!A:CN,70,FALSE)</f>
        <v>0</v>
      </c>
      <c r="C46" s="73" t="str">
        <f>IF(B46=0,"Does not meet prior year’s state performance and did not improve",
IF(AND(B46&gt;0,B46&lt;=0.5),"Does not meet prior year’s state performance but improved since last year",
IF(AND(B46&gt;0.5,B46&lt;=1),"Meets or exceeds current year’s state performance",
IF(AND(B46&gt;1,B46&lt;=1.5),"Meets or exceeds current state target",""))))</f>
        <v>Does not meet prior year’s state performance and did not improve</v>
      </c>
      <c r="D46" s="15"/>
      <c r="E46" s="15"/>
      <c r="F46" s="17"/>
      <c r="G46" s="15"/>
      <c r="H46" s="15"/>
      <c r="I46" s="15"/>
    </row>
    <row r="47" spans="1:10" ht="20.100000000000001" customHeight="1" x14ac:dyDescent="0.2">
      <c r="A47" s="33"/>
      <c r="B47" s="10"/>
      <c r="C47" s="11"/>
      <c r="D47" s="16"/>
      <c r="E47" s="16"/>
      <c r="F47" s="11"/>
      <c r="G47" s="11"/>
      <c r="H47" s="11"/>
      <c r="I47" s="11"/>
      <c r="J47" s="11"/>
    </row>
    <row r="48" spans="1:10" ht="11.25" customHeight="1" x14ac:dyDescent="0.2">
      <c r="A48" s="14"/>
      <c r="B48" s="37" t="s">
        <v>149</v>
      </c>
      <c r="C48" s="50">
        <v>0.15</v>
      </c>
      <c r="E48" s="18"/>
      <c r="F48" s="18"/>
      <c r="G48" s="18"/>
      <c r="H48" s="18"/>
      <c r="I48" s="18"/>
      <c r="J48" s="18"/>
    </row>
    <row r="49" spans="1:10" ht="11.25" customHeight="1" x14ac:dyDescent="0.2">
      <c r="A49" s="14"/>
      <c r="B49" s="37" t="s">
        <v>141</v>
      </c>
      <c r="C49" s="50">
        <v>0.13919999999999999</v>
      </c>
      <c r="E49" s="18"/>
      <c r="F49" s="18"/>
      <c r="G49" s="18"/>
      <c r="H49" s="18"/>
      <c r="I49" s="18"/>
      <c r="J49" s="18"/>
    </row>
    <row r="50" spans="1:10" ht="11.25" customHeight="1" x14ac:dyDescent="0.2">
      <c r="A50" s="14"/>
      <c r="B50" s="37" t="s">
        <v>265</v>
      </c>
      <c r="C50" s="50">
        <f>VLOOKUP(A3,Data!A:CN,71,FALSE)</f>
        <v>5.5599999999999997E-2</v>
      </c>
      <c r="E50" s="18"/>
      <c r="F50" s="18"/>
      <c r="G50" s="18"/>
      <c r="H50" s="18"/>
      <c r="I50" s="18"/>
      <c r="J50" s="18"/>
    </row>
    <row r="51" spans="1:10" ht="11.25" customHeight="1" x14ac:dyDescent="0.2">
      <c r="A51" s="14"/>
      <c r="B51" s="37" t="s">
        <v>451</v>
      </c>
      <c r="C51" s="50">
        <f>VLOOKUP(A3,Data!A:CN,72,FALSE)</f>
        <v>0</v>
      </c>
      <c r="E51" s="18"/>
      <c r="F51" s="18"/>
      <c r="G51" s="18"/>
      <c r="H51" s="18"/>
      <c r="I51" s="18"/>
      <c r="J51" s="18"/>
    </row>
    <row r="52" spans="1:10" ht="11.25" customHeight="1" x14ac:dyDescent="0.2">
      <c r="A52" s="69"/>
      <c r="B52" s="14"/>
      <c r="C52" s="14"/>
      <c r="D52" s="14"/>
      <c r="E52" s="14"/>
      <c r="F52" s="14"/>
      <c r="G52" s="14"/>
      <c r="H52" s="14"/>
      <c r="I52" s="14"/>
      <c r="J52" s="14"/>
    </row>
    <row r="53" spans="1:10" ht="12" x14ac:dyDescent="0.2">
      <c r="A53" s="57" t="s">
        <v>291</v>
      </c>
      <c r="B53" s="40"/>
      <c r="C53" s="41"/>
      <c r="D53" s="39"/>
      <c r="E53" s="39"/>
      <c r="F53" s="38"/>
      <c r="G53" s="38"/>
      <c r="H53" s="38"/>
      <c r="I53" s="38"/>
      <c r="J53" s="38"/>
    </row>
    <row r="54" spans="1:10" x14ac:dyDescent="0.2">
      <c r="A54" s="2" t="s">
        <v>0</v>
      </c>
      <c r="B54" s="77">
        <f>VLOOKUP(A3,Data!A:CN,73,FALSE)</f>
        <v>1.5</v>
      </c>
      <c r="C54" s="73" t="str">
        <f>IF(B54=0,"Does not meet prior year’s state performance and did not improve",
IF(AND(B54&gt;0,B54&lt;=0.5),"Does not meet prior year’s state performance but improved since last year",
IF(AND(B54&gt;0.5,B54&lt;=1),"Meets or exceeds current year’s state performance",
IF(AND(B54&gt;1,B54&lt;=1.5),"Meets or exceeds current state target",""))))</f>
        <v>Meets or exceeds current state target</v>
      </c>
      <c r="D54" s="15"/>
      <c r="E54" s="15"/>
      <c r="F54" s="17"/>
      <c r="G54" s="15"/>
      <c r="H54" s="15"/>
      <c r="I54" s="15"/>
    </row>
    <row r="55" spans="1:10" ht="20.100000000000001" customHeight="1" x14ac:dyDescent="0.2">
      <c r="A55" s="33"/>
      <c r="B55" s="10"/>
      <c r="C55" s="11"/>
      <c r="D55" s="16"/>
      <c r="E55" s="16"/>
      <c r="F55" s="11"/>
      <c r="G55" s="11"/>
      <c r="H55" s="11"/>
      <c r="I55" s="11"/>
      <c r="J55" s="11"/>
    </row>
    <row r="56" spans="1:10" ht="11.25" customHeight="1" x14ac:dyDescent="0.2">
      <c r="A56" s="14"/>
      <c r="B56" s="37" t="s">
        <v>149</v>
      </c>
      <c r="C56" s="50">
        <v>0.22</v>
      </c>
      <c r="E56" s="18"/>
      <c r="F56" s="18"/>
      <c r="G56" s="18"/>
      <c r="H56" s="18"/>
      <c r="I56" s="18"/>
      <c r="J56" s="18"/>
    </row>
    <row r="57" spans="1:10" ht="11.25" customHeight="1" x14ac:dyDescent="0.2">
      <c r="A57" s="14"/>
      <c r="B57" s="37" t="s">
        <v>141</v>
      </c>
      <c r="C57" s="50">
        <v>0.19339999999999999</v>
      </c>
      <c r="E57" s="18"/>
      <c r="F57" s="18"/>
      <c r="G57" s="18"/>
      <c r="H57" s="18"/>
      <c r="I57" s="18"/>
      <c r="J57" s="18"/>
    </row>
    <row r="58" spans="1:10" ht="11.25" customHeight="1" x14ac:dyDescent="0.2">
      <c r="A58" s="14"/>
      <c r="B58" s="37" t="s">
        <v>265</v>
      </c>
      <c r="C58" s="50">
        <f>VLOOKUP(A3,Data!A:CN,74,FALSE)</f>
        <v>0.1</v>
      </c>
      <c r="E58" s="18"/>
      <c r="F58" s="18"/>
      <c r="G58" s="18"/>
      <c r="H58" s="18"/>
      <c r="I58" s="18"/>
      <c r="J58" s="18"/>
    </row>
    <row r="59" spans="1:10" ht="11.25" customHeight="1" x14ac:dyDescent="0.2">
      <c r="A59" s="14"/>
      <c r="B59" s="37" t="s">
        <v>451</v>
      </c>
      <c r="C59" s="50">
        <f>VLOOKUP(A3,Data!A:CN,75,FALSE)</f>
        <v>0.22220000000000001</v>
      </c>
      <c r="E59" s="18"/>
      <c r="F59" s="18"/>
      <c r="G59" s="18"/>
      <c r="H59" s="18"/>
      <c r="I59" s="18"/>
      <c r="J59" s="18"/>
    </row>
    <row r="60" spans="1:10" ht="11.25" customHeight="1" x14ac:dyDescent="0.2">
      <c r="A60" s="69"/>
      <c r="B60" s="69"/>
      <c r="C60" s="14"/>
      <c r="D60" s="14"/>
      <c r="E60" s="14"/>
      <c r="F60" s="14"/>
      <c r="G60" s="14"/>
      <c r="H60" s="14"/>
      <c r="I60" s="14"/>
      <c r="J60" s="14"/>
    </row>
    <row r="61" spans="1:10" ht="12" x14ac:dyDescent="0.2">
      <c r="A61" s="57" t="s">
        <v>292</v>
      </c>
      <c r="B61" s="40"/>
      <c r="C61" s="41"/>
      <c r="D61" s="39"/>
      <c r="E61" s="39"/>
      <c r="F61" s="38"/>
      <c r="G61" s="38"/>
      <c r="H61" s="38"/>
      <c r="I61" s="38"/>
      <c r="J61" s="38"/>
    </row>
    <row r="62" spans="1:10" x14ac:dyDescent="0.2">
      <c r="A62" s="2" t="s">
        <v>0</v>
      </c>
      <c r="B62" s="77">
        <f>VLOOKUP(A3,Data!A:CN,76,FALSE)</f>
        <v>0</v>
      </c>
      <c r="C62" s="73" t="str">
        <f>IF(B62=0,"Does not meet prior year’s state performance and did not improve",
IF(AND(B62&gt;0,B62&lt;=0.5),"Does not meet prior year’s state performance but improved since last year",
IF(AND(B62&gt;0.5,B62&lt;=1),"Meets or exceeds current year’s state performance",
IF(AND(B62&gt;1,B62&lt;=1.5),"Meets or exceeds current state target",""))))</f>
        <v>Does not meet prior year’s state performance and did not improve</v>
      </c>
      <c r="D62" s="15"/>
      <c r="E62" s="15"/>
      <c r="F62" s="17"/>
      <c r="G62" s="15"/>
      <c r="H62" s="15"/>
      <c r="I62" s="15"/>
    </row>
    <row r="63" spans="1:10" ht="20.100000000000001" customHeight="1" x14ac:dyDescent="0.2">
      <c r="A63" s="33"/>
      <c r="B63" s="10"/>
      <c r="C63" s="11"/>
      <c r="D63" s="16"/>
      <c r="E63" s="16"/>
      <c r="F63" s="11"/>
      <c r="G63" s="11"/>
      <c r="H63" s="11"/>
      <c r="I63" s="11"/>
      <c r="J63" s="11"/>
    </row>
    <row r="64" spans="1:10" ht="11.25" customHeight="1" x14ac:dyDescent="0.2">
      <c r="A64" s="14"/>
      <c r="B64" s="37" t="s">
        <v>149</v>
      </c>
      <c r="C64" s="50">
        <v>0.1</v>
      </c>
      <c r="E64" s="18"/>
      <c r="F64" s="18"/>
      <c r="G64" s="18"/>
      <c r="H64" s="18"/>
      <c r="I64" s="18"/>
      <c r="J64" s="18"/>
    </row>
    <row r="65" spans="1:10" ht="11.25" customHeight="1" x14ac:dyDescent="0.2">
      <c r="A65" s="14"/>
      <c r="B65" s="37" t="s">
        <v>141</v>
      </c>
      <c r="C65" s="50">
        <v>7.3999999999999996E-2</v>
      </c>
      <c r="E65" s="18"/>
      <c r="F65" s="18"/>
      <c r="G65" s="18"/>
      <c r="H65" s="18"/>
      <c r="I65" s="18"/>
      <c r="J65" s="18"/>
    </row>
    <row r="66" spans="1:10" ht="11.25" customHeight="1" x14ac:dyDescent="0.2">
      <c r="A66" s="14"/>
      <c r="B66" s="37" t="s">
        <v>265</v>
      </c>
      <c r="C66" s="50">
        <f>VLOOKUP(A3,Data!A:CN,77,FALSE)</f>
        <v>2.7799999999999998E-2</v>
      </c>
      <c r="E66" s="18"/>
      <c r="F66" s="18"/>
      <c r="G66" s="18"/>
      <c r="H66" s="18"/>
      <c r="I66" s="18"/>
      <c r="J66" s="18"/>
    </row>
    <row r="67" spans="1:10" ht="11.25" customHeight="1" x14ac:dyDescent="0.2">
      <c r="A67" s="14"/>
      <c r="B67" s="37" t="s">
        <v>451</v>
      </c>
      <c r="C67" s="50">
        <f>VLOOKUP(A3,Data!A:CN,78,FALSE)</f>
        <v>0</v>
      </c>
      <c r="E67" s="18"/>
      <c r="F67" s="18"/>
      <c r="G67" s="18"/>
      <c r="H67" s="18"/>
      <c r="I67" s="18"/>
      <c r="J67" s="18"/>
    </row>
    <row r="68" spans="1:10" ht="11.25" customHeight="1" x14ac:dyDescent="0.2">
      <c r="A68" s="14"/>
      <c r="B68" s="14"/>
      <c r="C68" s="14"/>
      <c r="D68" s="14"/>
      <c r="E68" s="14"/>
      <c r="F68" s="14"/>
      <c r="G68" s="14"/>
      <c r="H68" s="14"/>
      <c r="I68" s="14"/>
      <c r="J68" s="14"/>
    </row>
    <row r="69" spans="1:10" ht="12" x14ac:dyDescent="0.2">
      <c r="A69" s="57" t="s">
        <v>293</v>
      </c>
      <c r="B69" s="40"/>
      <c r="C69" s="41"/>
      <c r="D69" s="39"/>
      <c r="E69" s="39"/>
      <c r="F69" s="38"/>
      <c r="G69" s="38"/>
      <c r="H69" s="38"/>
      <c r="I69" s="38"/>
      <c r="J69" s="38"/>
    </row>
    <row r="70" spans="1:10" x14ac:dyDescent="0.2">
      <c r="A70" s="2" t="s">
        <v>0</v>
      </c>
      <c r="B70" s="77">
        <f>VLOOKUP(A3,Data!A:CN,79,FALSE)</f>
        <v>2</v>
      </c>
      <c r="C70" s="73" t="str">
        <f>IF(B70=0,"Does not meet prior year’s state performance and did not improve",
IF(B70=1,"Does not meet prior year’s state performance but improved since last year",
IF(B70=2,"Meets or exceeds current year’s state performance",
IF(B70=3,"Meets or exceeds current state target",""))))</f>
        <v>Meets or exceeds current year’s state performance</v>
      </c>
      <c r="D70" s="15"/>
      <c r="E70" s="15"/>
      <c r="F70" s="17"/>
      <c r="G70" s="15"/>
      <c r="H70" s="15"/>
      <c r="I70" s="15"/>
    </row>
    <row r="71" spans="1:10" ht="20.100000000000001" customHeight="1" x14ac:dyDescent="0.2">
      <c r="A71" s="33"/>
      <c r="B71" s="10"/>
      <c r="C71" s="11"/>
      <c r="D71" s="16"/>
      <c r="E71" s="16"/>
      <c r="F71" s="11"/>
      <c r="G71" s="11"/>
      <c r="H71" s="11"/>
      <c r="I71" s="11"/>
      <c r="J71" s="11"/>
    </row>
    <row r="72" spans="1:10" ht="11.25" customHeight="1" x14ac:dyDescent="0.2">
      <c r="A72" s="14"/>
      <c r="B72" s="37" t="s">
        <v>149</v>
      </c>
      <c r="C72" s="50">
        <v>0.7</v>
      </c>
      <c r="E72" s="18"/>
      <c r="F72" s="18"/>
      <c r="G72" s="18"/>
      <c r="H72" s="18"/>
      <c r="I72" s="18"/>
      <c r="J72" s="18"/>
    </row>
    <row r="73" spans="1:10" ht="11.25" customHeight="1" x14ac:dyDescent="0.2">
      <c r="A73" s="14"/>
      <c r="B73" s="37" t="s">
        <v>141</v>
      </c>
      <c r="C73" s="50">
        <v>0.64039999999999997</v>
      </c>
      <c r="E73" s="18"/>
      <c r="F73" s="18"/>
      <c r="G73" s="18"/>
      <c r="H73" s="18"/>
      <c r="I73" s="18"/>
      <c r="J73" s="18"/>
    </row>
    <row r="74" spans="1:10" ht="11.25" customHeight="1" x14ac:dyDescent="0.2">
      <c r="A74" s="14"/>
      <c r="B74" s="37" t="s">
        <v>265</v>
      </c>
      <c r="C74" s="50">
        <f>VLOOKUP(A3,Data!A:CN,80,FALSE)</f>
        <v>0.61080000000000001</v>
      </c>
      <c r="E74" s="18"/>
      <c r="F74" s="18"/>
      <c r="G74" s="18"/>
      <c r="H74" s="18"/>
      <c r="I74" s="18"/>
      <c r="J74" s="18"/>
    </row>
    <row r="75" spans="1:10" ht="11.25" customHeight="1" x14ac:dyDescent="0.2">
      <c r="A75" s="14"/>
      <c r="B75" s="37" t="s">
        <v>451</v>
      </c>
      <c r="C75" s="50">
        <f>VLOOKUP(A3,Data!A:CN,81,FALSE)</f>
        <v>0.66249999999999998</v>
      </c>
      <c r="E75" s="18"/>
      <c r="F75" s="18"/>
      <c r="G75" s="18"/>
      <c r="H75" s="18"/>
      <c r="I75" s="18"/>
      <c r="J75" s="18"/>
    </row>
    <row r="76" spans="1:10" ht="11.25" customHeight="1" x14ac:dyDescent="0.2">
      <c r="A76" s="14"/>
      <c r="B76" s="14"/>
      <c r="C76" s="14"/>
      <c r="D76" s="14"/>
      <c r="E76" s="14"/>
      <c r="F76" s="14"/>
      <c r="G76" s="14"/>
      <c r="H76" s="14"/>
      <c r="I76" s="14"/>
      <c r="J76" s="14"/>
    </row>
    <row r="77" spans="1:10" ht="12" x14ac:dyDescent="0.2">
      <c r="A77" s="57" t="s">
        <v>294</v>
      </c>
      <c r="B77" s="40"/>
      <c r="C77" s="41"/>
      <c r="D77" s="39"/>
      <c r="E77" s="39"/>
      <c r="F77" s="38"/>
      <c r="G77" s="38"/>
      <c r="H77" s="38"/>
      <c r="I77" s="38"/>
      <c r="J77" s="38"/>
    </row>
    <row r="78" spans="1:10" x14ac:dyDescent="0.2">
      <c r="A78" s="2" t="s">
        <v>0</v>
      </c>
      <c r="B78" s="77">
        <f>VLOOKUP(A3,Data!A:CN,82,FALSE)</f>
        <v>3</v>
      </c>
      <c r="C78" s="73" t="str">
        <f>IF(B78=0,"Does not meet prior year’s state performance and did not improve",
IF(B78=1,"Does not meet prior year’s state performance but improved since last year",
IF(B78=2,"Meets or exceeds current year’s state performance",
IF(B78=3,"Meets or exceeds current state target",""))))</f>
        <v>Meets or exceeds current state target</v>
      </c>
      <c r="D78" s="15"/>
      <c r="E78" s="15"/>
      <c r="F78" s="17"/>
      <c r="G78" s="15"/>
      <c r="H78" s="15"/>
      <c r="I78" s="15"/>
    </row>
    <row r="79" spans="1:10" ht="20.100000000000001" customHeight="1" x14ac:dyDescent="0.2">
      <c r="A79" s="33"/>
      <c r="B79" s="10"/>
      <c r="C79" s="11"/>
      <c r="D79" s="16"/>
      <c r="E79" s="16"/>
      <c r="F79" s="11"/>
      <c r="G79" s="11"/>
      <c r="H79" s="11"/>
      <c r="I79" s="11"/>
      <c r="J79" s="11"/>
    </row>
    <row r="80" spans="1:10" ht="11.25" customHeight="1" x14ac:dyDescent="0.2">
      <c r="A80" s="14"/>
      <c r="B80" s="37" t="s">
        <v>149</v>
      </c>
      <c r="C80" s="50">
        <v>1</v>
      </c>
      <c r="E80" s="18"/>
      <c r="F80" s="18"/>
      <c r="G80" s="18"/>
      <c r="H80" s="18"/>
      <c r="I80" s="18"/>
      <c r="J80" s="18"/>
    </row>
    <row r="81" spans="1:10" ht="11.25" customHeight="1" x14ac:dyDescent="0.2">
      <c r="A81" s="14"/>
      <c r="B81" s="37" t="s">
        <v>141</v>
      </c>
      <c r="C81" s="50">
        <v>1</v>
      </c>
      <c r="E81" s="18"/>
      <c r="F81" s="18"/>
      <c r="G81" s="18"/>
      <c r="H81" s="18"/>
      <c r="I81" s="18"/>
      <c r="J81" s="18"/>
    </row>
    <row r="82" spans="1:10" ht="11.25" customHeight="1" x14ac:dyDescent="0.2">
      <c r="A82" s="14"/>
      <c r="B82" s="37" t="s">
        <v>265</v>
      </c>
      <c r="C82" s="50">
        <f>VLOOKUP(A3,Data!A:CN,83,FALSE)</f>
        <v>1</v>
      </c>
      <c r="E82" s="18"/>
      <c r="F82" s="18"/>
      <c r="G82" s="18"/>
      <c r="H82" s="18"/>
      <c r="I82" s="18"/>
      <c r="J82" s="18"/>
    </row>
    <row r="83" spans="1:10" ht="11.25" customHeight="1" x14ac:dyDescent="0.2">
      <c r="A83" s="14"/>
      <c r="B83" s="37" t="s">
        <v>451</v>
      </c>
      <c r="C83" s="50">
        <f>VLOOKUP(A3,Data!A:CN,84,FALSE)</f>
        <v>1</v>
      </c>
      <c r="E83" s="18"/>
      <c r="F83" s="18"/>
      <c r="G83" s="18"/>
      <c r="H83" s="18"/>
      <c r="I83" s="18"/>
      <c r="J83" s="18"/>
    </row>
    <row r="84" spans="1:10" ht="11.25" customHeight="1" x14ac:dyDescent="0.2">
      <c r="A84" s="14"/>
      <c r="B84" s="14"/>
      <c r="C84" s="14"/>
      <c r="D84" s="14"/>
      <c r="E84" s="14"/>
      <c r="F84" s="14"/>
      <c r="G84" s="14"/>
      <c r="H84" s="14"/>
      <c r="I84" s="14"/>
      <c r="J84" s="14"/>
    </row>
    <row r="85" spans="1:10" ht="12" x14ac:dyDescent="0.2">
      <c r="A85" s="57" t="s">
        <v>295</v>
      </c>
      <c r="B85" s="40"/>
      <c r="C85" s="41"/>
      <c r="D85" s="39"/>
      <c r="E85" s="39"/>
      <c r="F85" s="38"/>
      <c r="G85" s="38"/>
      <c r="H85" s="38"/>
      <c r="I85" s="38"/>
      <c r="J85" s="38"/>
    </row>
    <row r="86" spans="1:10" x14ac:dyDescent="0.2">
      <c r="A86" s="2" t="s">
        <v>0</v>
      </c>
      <c r="B86" s="77">
        <f>VLOOKUP(A3,Data!A:CN,85,FALSE)</f>
        <v>2</v>
      </c>
      <c r="C86" s="73" t="str">
        <f>IF(B86=0,"Does not meet prior year’s state performance and did not improve",
IF(B86=1,"Does not meet prior year’s state performance but improved since last year",
IF(B86=2,"Meets or exceeds current year’s state performance",
IF(B86=3,"Meets or exceeds current state target",""))))</f>
        <v>Meets or exceeds current year’s state performance</v>
      </c>
      <c r="D86" s="15"/>
      <c r="E86" s="15"/>
      <c r="F86" s="17"/>
      <c r="G86" s="15"/>
      <c r="H86" s="15"/>
      <c r="I86" s="15"/>
    </row>
    <row r="87" spans="1:10" ht="20.100000000000001" customHeight="1" x14ac:dyDescent="0.2">
      <c r="A87" s="33"/>
      <c r="B87" s="10"/>
      <c r="C87" s="11"/>
      <c r="D87" s="16"/>
      <c r="E87" s="16"/>
      <c r="F87" s="11"/>
      <c r="G87" s="11"/>
      <c r="H87" s="11"/>
      <c r="I87" s="11"/>
      <c r="J87" s="11"/>
    </row>
    <row r="88" spans="1:10" ht="11.25" customHeight="1" x14ac:dyDescent="0.2">
      <c r="A88" s="14"/>
      <c r="B88" s="37" t="s">
        <v>150</v>
      </c>
      <c r="C88" s="50">
        <v>0.09</v>
      </c>
      <c r="E88" s="18"/>
      <c r="F88" s="18"/>
      <c r="G88" s="18"/>
      <c r="H88" s="18"/>
      <c r="I88" s="18"/>
      <c r="J88" s="18"/>
    </row>
    <row r="89" spans="1:10" ht="11.25" customHeight="1" x14ac:dyDescent="0.2">
      <c r="A89" s="14"/>
      <c r="B89" s="37" t="s">
        <v>141</v>
      </c>
      <c r="C89" s="50">
        <v>0.17219999999999999</v>
      </c>
      <c r="E89" s="18"/>
      <c r="F89" s="18"/>
      <c r="G89" s="18"/>
      <c r="H89" s="18"/>
      <c r="I89" s="18"/>
      <c r="J89" s="18"/>
    </row>
    <row r="90" spans="1:10" ht="11.25" customHeight="1" x14ac:dyDescent="0.2">
      <c r="A90" s="14"/>
      <c r="B90" s="37" t="s">
        <v>265</v>
      </c>
      <c r="C90" s="50">
        <f>VLOOKUP(A3,Data!A:CN,86,FALSE)</f>
        <v>0.1928</v>
      </c>
      <c r="E90" s="18"/>
      <c r="F90" s="18"/>
      <c r="G90" s="18"/>
      <c r="H90" s="18"/>
      <c r="I90" s="18"/>
      <c r="J90" s="18"/>
    </row>
    <row r="91" spans="1:10" ht="11.25" customHeight="1" x14ac:dyDescent="0.2">
      <c r="A91" s="14"/>
      <c r="B91" s="37" t="s">
        <v>451</v>
      </c>
      <c r="C91" s="50">
        <f>VLOOKUP(A3,Data!A:CN,87,FALSE)</f>
        <v>0.14199999999999999</v>
      </c>
      <c r="E91" s="18"/>
      <c r="F91" s="18"/>
      <c r="G91" s="18"/>
      <c r="H91" s="18"/>
      <c r="I91" s="18"/>
      <c r="J91" s="18"/>
    </row>
    <row r="92" spans="1:10" ht="11.25" customHeight="1" x14ac:dyDescent="0.2">
      <c r="A92" s="14"/>
      <c r="B92" s="14"/>
      <c r="C92" s="14"/>
      <c r="D92" s="14"/>
      <c r="E92" s="14"/>
      <c r="F92" s="14"/>
      <c r="G92" s="14"/>
      <c r="H92" s="14"/>
      <c r="I92" s="14"/>
      <c r="J92" s="14"/>
    </row>
    <row r="93" spans="1:10" ht="12" x14ac:dyDescent="0.2">
      <c r="A93" s="57" t="s">
        <v>296</v>
      </c>
      <c r="B93" s="40"/>
      <c r="C93" s="41"/>
      <c r="D93" s="39"/>
      <c r="E93" s="39"/>
      <c r="F93" s="38"/>
      <c r="G93" s="38"/>
      <c r="H93" s="38"/>
      <c r="I93" s="38"/>
      <c r="J93" s="38"/>
    </row>
    <row r="94" spans="1:10" x14ac:dyDescent="0.2">
      <c r="A94" s="2" t="s">
        <v>0</v>
      </c>
      <c r="B94" s="77">
        <f>VLOOKUP(A3,Data!A:CN,88,FALSE)</f>
        <v>2</v>
      </c>
      <c r="C94" s="73" t="str">
        <f>IF(B94=0,"Does not meet prior year’s state performance and did not improve",
IF(B94=1,"Does not meet prior year’s state performance but improved since last year",
IF(B94=2,"Meets or exceeds current year’s state performance",
IF(B94=3,"Meets or exceeds current state target",""))))</f>
        <v>Meets or exceeds current year’s state performance</v>
      </c>
      <c r="D94" s="15"/>
      <c r="E94" s="15"/>
      <c r="F94" s="17"/>
      <c r="G94" s="15"/>
      <c r="H94" s="15"/>
      <c r="I94" s="15"/>
    </row>
    <row r="95" spans="1:10" ht="20.100000000000001" customHeight="1" x14ac:dyDescent="0.2">
      <c r="A95" s="33"/>
      <c r="B95" s="10"/>
      <c r="C95" s="11"/>
      <c r="D95" s="16"/>
      <c r="E95" s="16"/>
      <c r="F95" s="11"/>
      <c r="G95" s="11"/>
      <c r="H95" s="11"/>
      <c r="I95" s="11"/>
      <c r="J95" s="11"/>
    </row>
    <row r="96" spans="1:10" ht="11.25" customHeight="1" x14ac:dyDescent="0.2">
      <c r="A96" s="14"/>
      <c r="B96" s="37" t="s">
        <v>149</v>
      </c>
      <c r="C96" s="50">
        <v>0.35</v>
      </c>
      <c r="E96" s="18"/>
      <c r="F96" s="18"/>
      <c r="G96" s="18"/>
      <c r="H96" s="18"/>
      <c r="I96" s="18"/>
      <c r="J96" s="18"/>
    </row>
    <row r="97" spans="1:10" ht="11.25" customHeight="1" x14ac:dyDescent="0.2">
      <c r="A97" s="14"/>
      <c r="B97" s="37" t="s">
        <v>141</v>
      </c>
      <c r="C97" s="50">
        <v>0.30299999999999999</v>
      </c>
      <c r="E97" s="18"/>
      <c r="F97" s="18"/>
      <c r="G97" s="18"/>
      <c r="H97" s="18"/>
      <c r="I97" s="18"/>
      <c r="J97" s="18"/>
    </row>
    <row r="98" spans="1:10" ht="11.25" customHeight="1" x14ac:dyDescent="0.2">
      <c r="A98" s="14"/>
      <c r="B98" s="37" t="s">
        <v>265</v>
      </c>
      <c r="C98" s="50">
        <f>VLOOKUP(A3,Data!A:CN,89,FALSE)</f>
        <v>0.27500000000000002</v>
      </c>
      <c r="E98" s="18"/>
      <c r="F98" s="18"/>
      <c r="G98" s="18"/>
      <c r="H98" s="18"/>
      <c r="I98" s="18"/>
      <c r="J98" s="18"/>
    </row>
    <row r="99" spans="1:10" ht="11.25" customHeight="1" x14ac:dyDescent="0.2">
      <c r="A99" s="14"/>
      <c r="B99" s="37" t="s">
        <v>451</v>
      </c>
      <c r="C99" s="50">
        <f>VLOOKUP(A3,Data!A:CN,90,FALSE)</f>
        <v>0.33300000000000002</v>
      </c>
      <c r="E99" s="18"/>
      <c r="F99" s="18"/>
      <c r="G99" s="18"/>
      <c r="H99" s="18"/>
      <c r="I99" s="18"/>
      <c r="J99" s="18"/>
    </row>
    <row r="100" spans="1:10" ht="11.25" customHeight="1" x14ac:dyDescent="0.2">
      <c r="A100" s="14"/>
      <c r="B100" s="14"/>
      <c r="C100" s="14"/>
      <c r="D100" s="14"/>
      <c r="E100" s="14"/>
      <c r="F100" s="14"/>
      <c r="G100" s="14"/>
      <c r="H100" s="14"/>
      <c r="I100" s="14"/>
      <c r="J100" s="14"/>
    </row>
    <row r="101" spans="1:10" ht="21.95" customHeight="1" x14ac:dyDescent="0.2">
      <c r="A101" s="42" t="s">
        <v>15</v>
      </c>
      <c r="B101" s="78">
        <f>SUM(B30,B38,B46,B54,B62,B70,B78,B86,B94)</f>
        <v>12</v>
      </c>
      <c r="C101" s="22"/>
      <c r="D101" s="21"/>
      <c r="E101" s="21"/>
      <c r="F101" s="23"/>
      <c r="G101" s="23"/>
      <c r="H101" s="23"/>
      <c r="I101" s="23"/>
      <c r="J101" s="23"/>
    </row>
    <row r="102" spans="1:10" s="9" customFormat="1" ht="21.95" customHeight="1" x14ac:dyDescent="0.25">
      <c r="A102" s="19" t="s">
        <v>92</v>
      </c>
      <c r="B102" s="19"/>
      <c r="C102" s="19"/>
      <c r="D102" s="19"/>
      <c r="E102" s="19"/>
      <c r="F102" s="19"/>
      <c r="G102" s="19"/>
      <c r="H102" s="19"/>
      <c r="I102" s="19"/>
      <c r="J102" s="19"/>
    </row>
    <row r="103" spans="1:10" ht="30" customHeight="1" x14ac:dyDescent="0.2">
      <c r="A103" s="29" t="s">
        <v>93</v>
      </c>
      <c r="B103" s="29" t="s">
        <v>94</v>
      </c>
      <c r="C103" s="29" t="s">
        <v>452</v>
      </c>
      <c r="D103" s="29" t="s">
        <v>152</v>
      </c>
      <c r="E103" s="29" t="s">
        <v>151</v>
      </c>
      <c r="F103" s="29" t="s">
        <v>276</v>
      </c>
      <c r="G103" s="30" t="s">
        <v>92</v>
      </c>
      <c r="H103" s="29"/>
      <c r="I103" s="29"/>
      <c r="J103" s="29"/>
    </row>
    <row r="104" spans="1:10" x14ac:dyDescent="0.2">
      <c r="A104" s="36">
        <f>B27</f>
        <v>18</v>
      </c>
      <c r="B104" s="79">
        <f>B101</f>
        <v>12</v>
      </c>
      <c r="C104" s="52">
        <f>VLOOKUP(A3,Data!A:CN,91,FALSE) + 1</f>
        <v>2</v>
      </c>
      <c r="D104" s="79">
        <f>SUM(A104:C104)</f>
        <v>32</v>
      </c>
      <c r="E104" s="52">
        <f>VLOOKUP(A3,Data!A:CN,92,FALSE)</f>
        <v>40</v>
      </c>
      <c r="F104" s="28">
        <f>D104/E104</f>
        <v>0.8</v>
      </c>
      <c r="G104" s="51" t="str">
        <f>IF(F104&gt;=0.8,"Meets Requirement",
IF(F104&gt;=0.6,"Needs Assistance",
IF(F104&gt;=0.3,"Needs Intervenion",
IF(F104&lt;0.3,"Needs Substantial Intervention","NA"))))</f>
        <v>Meets Requirement</v>
      </c>
    </row>
    <row r="105" spans="1:10" x14ac:dyDescent="0.2">
      <c r="A105" s="36"/>
      <c r="B105" s="36"/>
      <c r="C105" s="36"/>
      <c r="D105" s="36"/>
      <c r="E105" s="28"/>
    </row>
    <row r="106" spans="1:10" ht="14.25" x14ac:dyDescent="0.2">
      <c r="A106" s="19" t="s">
        <v>140</v>
      </c>
      <c r="B106" s="19"/>
      <c r="C106" s="19"/>
      <c r="D106" s="19"/>
      <c r="E106" s="19"/>
      <c r="F106" s="19"/>
      <c r="G106" s="19"/>
      <c r="H106" s="19"/>
      <c r="I106" s="19"/>
      <c r="J106" s="19"/>
    </row>
    <row r="107" spans="1:10" x14ac:dyDescent="0.2">
      <c r="A107" s="33" t="s">
        <v>154</v>
      </c>
      <c r="B107" s="33"/>
      <c r="C107" s="33"/>
      <c r="D107" s="33"/>
      <c r="E107" s="33"/>
      <c r="F107" s="33"/>
      <c r="G107" s="33"/>
      <c r="H107" s="33"/>
      <c r="I107" s="33"/>
      <c r="J107" s="33"/>
    </row>
    <row r="108" spans="1:10" x14ac:dyDescent="0.2">
      <c r="A108" s="33"/>
      <c r="B108" s="33"/>
      <c r="C108" s="33"/>
      <c r="D108" s="33"/>
      <c r="E108" s="33"/>
      <c r="F108" s="33"/>
      <c r="G108" s="33"/>
      <c r="H108" s="33"/>
      <c r="I108" s="33"/>
      <c r="J108" s="33"/>
    </row>
  </sheetData>
  <sheetProtection algorithmName="SHA-512" hashValue="xXbt9l1PtlVTwqNYTXzzMcFqB9WrshwaIcGDcOLI0oxEY5E/EhGoq28kH2+PkrR4PydBXwwlwyr8bdZ1gnI7sw==" saltValue="Nd/N9QBU4Asz+3fUEiT29w==" spinCount="100000" sheet="1" objects="1" scenarios="1" selectLockedCells="1" selectUnlockedCells="1"/>
  <dataValidations count="1">
    <dataValidation type="list" allowBlank="1" showInputMessage="1" showErrorMessage="1" sqref="H3:J3" xr:uid="{9903FFC8-082C-4346-A838-8707A097457A}">
      <formula1>$A$1:$A$161</formula1>
    </dataValidation>
  </dataValidations>
  <printOptions horizontalCentered="1"/>
  <pageMargins left="0.25" right="0.25" top="0.25" bottom="0.25" header="0" footer="0"/>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1BFE1-25E2-4D96-9748-CB8F599FF54A}">
  <sheetPr codeName="Sheet04"/>
  <dimension ref="A1:CO85"/>
  <sheetViews>
    <sheetView zoomScale="85" zoomScaleNormal="85" workbookViewId="0">
      <pane xSplit="1" ySplit="1" topLeftCell="B2" activePane="bottomRight" state="frozen"/>
      <selection pane="topRight" activeCell="B1" sqref="B1"/>
      <selection pane="bottomLeft" activeCell="A2" sqref="A2"/>
      <selection pane="bottomRight" activeCell="B2" sqref="B2"/>
    </sheetView>
  </sheetViews>
  <sheetFormatPr defaultRowHeight="15" x14ac:dyDescent="0.25"/>
  <cols>
    <col min="1" max="1" width="53.140625" style="99" bestFit="1" customWidth="1"/>
    <col min="2" max="2" width="47.85546875" style="100" bestFit="1" customWidth="1"/>
    <col min="3" max="3" width="19.5703125" style="100" bestFit="1" customWidth="1"/>
    <col min="4" max="4" width="13.140625" style="100" bestFit="1" customWidth="1"/>
    <col min="5" max="5" width="11.28515625" style="99" bestFit="1" customWidth="1"/>
    <col min="6" max="6" width="10.85546875" style="108" bestFit="1" customWidth="1"/>
    <col min="7" max="7" width="10.85546875" style="103" bestFit="1" customWidth="1"/>
    <col min="8" max="9" width="21.140625" style="105" bestFit="1" customWidth="1"/>
    <col min="10" max="10" width="20" style="103" bestFit="1" customWidth="1"/>
    <col min="11" max="12" width="23" style="106" bestFit="1" customWidth="1"/>
    <col min="13" max="13" width="21.85546875" style="103" bestFit="1" customWidth="1"/>
    <col min="14" max="14" width="21.140625" style="105" bestFit="1" customWidth="1"/>
    <col min="15" max="15" width="21.140625" style="99" bestFit="1" customWidth="1"/>
    <col min="16" max="16" width="20" style="99" bestFit="1" customWidth="1"/>
    <col min="17" max="18" width="23" style="99" bestFit="1" customWidth="1"/>
    <col min="19" max="19" width="21.85546875" style="99" bestFit="1" customWidth="1"/>
    <col min="20" max="21" width="21" style="99" bestFit="1" customWidth="1"/>
    <col min="22" max="22" width="19.85546875" style="99" bestFit="1" customWidth="1"/>
    <col min="23" max="24" width="22.85546875" style="99" bestFit="1" customWidth="1"/>
    <col min="25" max="25" width="21.42578125" style="99" bestFit="1" customWidth="1"/>
    <col min="26" max="27" width="21.28515625" style="99" bestFit="1" customWidth="1"/>
    <col min="28" max="28" width="20.140625" style="99" bestFit="1" customWidth="1"/>
    <col min="29" max="30" width="23.140625" style="99" bestFit="1" customWidth="1"/>
    <col min="31" max="31" width="22" style="99" bestFit="1" customWidth="1"/>
    <col min="32" max="35" width="12.140625" style="99" bestFit="1" customWidth="1"/>
    <col min="36" max="36" width="11.85546875" style="99" bestFit="1" customWidth="1"/>
    <col min="37" max="38" width="12.140625" style="99" bestFit="1" customWidth="1"/>
    <col min="39" max="39" width="11.85546875" style="99" bestFit="1" customWidth="1"/>
    <col min="40" max="43" width="13.7109375" style="99" bestFit="1" customWidth="1"/>
    <col min="44" max="45" width="13.5703125" style="99" bestFit="1" customWidth="1"/>
    <col min="46" max="47" width="10.85546875" style="99" bestFit="1" customWidth="1"/>
    <col min="48" max="51" width="11.85546875" style="99" bestFit="1" customWidth="1"/>
    <col min="52" max="53" width="13.7109375" style="99" bestFit="1" customWidth="1"/>
    <col min="54" max="54" width="13.5703125" style="99" bestFit="1" customWidth="1"/>
    <col min="55" max="55" width="4.140625" style="112" bestFit="1" customWidth="1"/>
    <col min="56" max="63" width="4.140625" style="103" bestFit="1" customWidth="1"/>
    <col min="64" max="64" width="6.7109375" style="103" bestFit="1" customWidth="1"/>
    <col min="65" max="65" width="9.42578125" style="103" bestFit="1" customWidth="1"/>
    <col min="66" max="66" width="9.42578125" style="104" bestFit="1" customWidth="1"/>
    <col min="67" max="67" width="6.7109375" style="105" bestFit="1" customWidth="1"/>
    <col min="68" max="68" width="9.42578125" style="105" bestFit="1" customWidth="1"/>
    <col min="69" max="69" width="9.42578125" style="103" bestFit="1" customWidth="1"/>
    <col min="70" max="70" width="6.7109375" style="105" bestFit="1" customWidth="1"/>
    <col min="71" max="71" width="9.42578125" style="105" bestFit="1" customWidth="1"/>
    <col min="72" max="72" width="9.42578125" style="104" bestFit="1" customWidth="1"/>
    <col min="73" max="73" width="6.7109375" style="105" bestFit="1" customWidth="1"/>
    <col min="74" max="74" width="9.42578125" style="105" bestFit="1" customWidth="1"/>
    <col min="75" max="75" width="9.42578125" style="103" bestFit="1" customWidth="1"/>
    <col min="76" max="76" width="6.7109375" style="103" bestFit="1" customWidth="1"/>
    <col min="77" max="77" width="9.42578125" style="103" bestFit="1" customWidth="1"/>
    <col min="78" max="78" width="9.42578125" style="104" bestFit="1" customWidth="1"/>
    <col min="79" max="79" width="6.7109375" style="103" bestFit="1" customWidth="1"/>
    <col min="80" max="81" width="9.42578125" style="105" bestFit="1" customWidth="1"/>
    <col min="82" max="82" width="6.7109375" style="105" bestFit="1" customWidth="1"/>
    <col min="83" max="83" width="9.42578125" style="105" bestFit="1" customWidth="1"/>
    <col min="84" max="84" width="9.42578125" style="103" bestFit="1" customWidth="1"/>
    <col min="85" max="85" width="6.7109375" style="105" bestFit="1" customWidth="1"/>
    <col min="86" max="86" width="9.42578125" style="105" bestFit="1" customWidth="1"/>
    <col min="87" max="87" width="9.42578125" style="103" bestFit="1" customWidth="1"/>
    <col min="88" max="88" width="6.7109375" style="105" bestFit="1" customWidth="1"/>
    <col min="89" max="89" width="10.85546875" style="105" bestFit="1" customWidth="1"/>
    <col min="90" max="90" width="9.42578125" style="103" bestFit="1" customWidth="1"/>
    <col min="91" max="91" width="13.140625" style="105" bestFit="1" customWidth="1"/>
    <col min="92" max="92" width="20" style="99" bestFit="1" customWidth="1"/>
    <col min="93" max="93" width="19.5703125" style="119" bestFit="1" customWidth="1"/>
    <col min="94" max="16384" width="9.140625" style="99"/>
  </cols>
  <sheetData>
    <row r="1" spans="1:93" s="105" customFormat="1" x14ac:dyDescent="0.25">
      <c r="A1" s="107" t="s">
        <v>136</v>
      </c>
      <c r="B1" s="105" t="s">
        <v>16</v>
      </c>
      <c r="C1" s="105" t="s">
        <v>17</v>
      </c>
      <c r="D1" s="105" t="s">
        <v>18</v>
      </c>
      <c r="E1" s="105" t="s">
        <v>19</v>
      </c>
      <c r="F1" s="108" t="s">
        <v>146</v>
      </c>
      <c r="G1" s="105" t="s">
        <v>147</v>
      </c>
      <c r="H1" s="105" t="s">
        <v>95</v>
      </c>
      <c r="I1" s="105" t="s">
        <v>96</v>
      </c>
      <c r="J1" s="105" t="s">
        <v>97</v>
      </c>
      <c r="K1" s="105" t="s">
        <v>98</v>
      </c>
      <c r="L1" s="105" t="s">
        <v>99</v>
      </c>
      <c r="M1" s="105" t="s">
        <v>100</v>
      </c>
      <c r="N1" s="105" t="s">
        <v>101</v>
      </c>
      <c r="O1" s="105" t="s">
        <v>102</v>
      </c>
      <c r="P1" s="105" t="s">
        <v>103</v>
      </c>
      <c r="Q1" s="105" t="s">
        <v>104</v>
      </c>
      <c r="R1" s="105" t="s">
        <v>105</v>
      </c>
      <c r="S1" s="105" t="s">
        <v>106</v>
      </c>
      <c r="T1" s="105" t="s">
        <v>107</v>
      </c>
      <c r="U1" s="105" t="s">
        <v>108</v>
      </c>
      <c r="V1" s="105" t="s">
        <v>109</v>
      </c>
      <c r="W1" s="105" t="s">
        <v>110</v>
      </c>
      <c r="X1" s="105" t="s">
        <v>111</v>
      </c>
      <c r="Y1" s="105" t="s">
        <v>112</v>
      </c>
      <c r="Z1" s="105" t="s">
        <v>113</v>
      </c>
      <c r="AA1" s="105" t="s">
        <v>114</v>
      </c>
      <c r="AB1" s="105" t="s">
        <v>115</v>
      </c>
      <c r="AC1" s="105" t="s">
        <v>116</v>
      </c>
      <c r="AD1" s="105" t="s">
        <v>117</v>
      </c>
      <c r="AE1" s="105" t="s">
        <v>118</v>
      </c>
      <c r="AF1" s="105" t="s">
        <v>143</v>
      </c>
      <c r="AG1" s="105" t="s">
        <v>148</v>
      </c>
      <c r="AH1" s="105" t="s">
        <v>119</v>
      </c>
      <c r="AI1" s="105" t="s">
        <v>120</v>
      </c>
      <c r="AJ1" s="105" t="s">
        <v>121</v>
      </c>
      <c r="AK1" s="105" t="s">
        <v>430</v>
      </c>
      <c r="AL1" s="105" t="s">
        <v>431</v>
      </c>
      <c r="AM1" s="105" t="s">
        <v>432</v>
      </c>
      <c r="AN1" s="105" t="s">
        <v>122</v>
      </c>
      <c r="AO1" s="105" t="s">
        <v>123</v>
      </c>
      <c r="AP1" s="105" t="s">
        <v>124</v>
      </c>
      <c r="AQ1" s="105" t="s">
        <v>125</v>
      </c>
      <c r="AR1" s="105" t="s">
        <v>126</v>
      </c>
      <c r="AS1" s="105" t="s">
        <v>127</v>
      </c>
      <c r="AT1" s="105" t="s">
        <v>128</v>
      </c>
      <c r="AU1" s="105" t="s">
        <v>144</v>
      </c>
      <c r="AV1" s="105" t="s">
        <v>145</v>
      </c>
      <c r="AW1" s="105" t="s">
        <v>129</v>
      </c>
      <c r="AX1" s="105" t="s">
        <v>130</v>
      </c>
      <c r="AY1" s="105" t="s">
        <v>131</v>
      </c>
      <c r="AZ1" s="105" t="s">
        <v>132</v>
      </c>
      <c r="BA1" s="105" t="s">
        <v>133</v>
      </c>
      <c r="BB1" s="105" t="s">
        <v>134</v>
      </c>
      <c r="BC1" s="112" t="s">
        <v>4</v>
      </c>
      <c r="BD1" s="103" t="s">
        <v>5</v>
      </c>
      <c r="BE1" s="103" t="s">
        <v>6</v>
      </c>
      <c r="BF1" s="103" t="s">
        <v>7</v>
      </c>
      <c r="BG1" s="103" t="s">
        <v>142</v>
      </c>
      <c r="BH1" s="103" t="s">
        <v>156</v>
      </c>
      <c r="BI1" s="103" t="s">
        <v>157</v>
      </c>
      <c r="BJ1" s="103" t="s">
        <v>277</v>
      </c>
      <c r="BK1" s="103" t="s">
        <v>278</v>
      </c>
      <c r="BL1" s="103" t="s">
        <v>8</v>
      </c>
      <c r="BM1" s="105" t="s">
        <v>266</v>
      </c>
      <c r="BN1" s="105" t="s">
        <v>337</v>
      </c>
      <c r="BO1" s="103" t="s">
        <v>9</v>
      </c>
      <c r="BP1" s="105" t="s">
        <v>267</v>
      </c>
      <c r="BQ1" s="105" t="s">
        <v>338</v>
      </c>
      <c r="BR1" s="103" t="s">
        <v>10</v>
      </c>
      <c r="BS1" s="105" t="s">
        <v>268</v>
      </c>
      <c r="BT1" s="105" t="s">
        <v>339</v>
      </c>
      <c r="BU1" s="103" t="s">
        <v>11</v>
      </c>
      <c r="BV1" s="105" t="s">
        <v>269</v>
      </c>
      <c r="BW1" s="105" t="s">
        <v>340</v>
      </c>
      <c r="BX1" s="103" t="s">
        <v>12</v>
      </c>
      <c r="BY1" s="105" t="s">
        <v>270</v>
      </c>
      <c r="BZ1" s="105" t="s">
        <v>341</v>
      </c>
      <c r="CA1" s="103" t="s">
        <v>13</v>
      </c>
      <c r="CB1" s="105" t="s">
        <v>271</v>
      </c>
      <c r="CC1" s="105" t="s">
        <v>342</v>
      </c>
      <c r="CD1" s="103" t="s">
        <v>14</v>
      </c>
      <c r="CE1" s="105" t="s">
        <v>272</v>
      </c>
      <c r="CF1" s="105" t="s">
        <v>343</v>
      </c>
      <c r="CG1" s="103" t="s">
        <v>334</v>
      </c>
      <c r="CH1" s="105" t="s">
        <v>335</v>
      </c>
      <c r="CI1" s="105" t="s">
        <v>344</v>
      </c>
      <c r="CJ1" s="103" t="s">
        <v>336</v>
      </c>
      <c r="CK1" s="105" t="s">
        <v>346</v>
      </c>
      <c r="CL1" s="105" t="s">
        <v>345</v>
      </c>
      <c r="CM1" s="103" t="s">
        <v>20</v>
      </c>
      <c r="CN1" s="105" t="s">
        <v>151</v>
      </c>
      <c r="CO1" s="105" t="s">
        <v>593</v>
      </c>
    </row>
    <row r="2" spans="1:93" s="94" customFormat="1" x14ac:dyDescent="0.25">
      <c r="A2" s="93" t="s">
        <v>273</v>
      </c>
      <c r="B2" s="93" t="s">
        <v>349</v>
      </c>
      <c r="C2" s="93" t="s">
        <v>350</v>
      </c>
      <c r="D2" s="93" t="s">
        <v>351</v>
      </c>
      <c r="E2" s="98">
        <v>29201</v>
      </c>
      <c r="F2" s="110">
        <v>0.63380000000000003</v>
      </c>
      <c r="G2" s="97">
        <v>0.22459999999999999</v>
      </c>
      <c r="H2" s="97">
        <v>0.95</v>
      </c>
      <c r="I2" s="97">
        <v>0.95</v>
      </c>
      <c r="J2" s="97">
        <v>0.95</v>
      </c>
      <c r="K2" s="97">
        <v>0.95</v>
      </c>
      <c r="L2" s="97">
        <v>0.95</v>
      </c>
      <c r="M2" s="111">
        <v>0.95</v>
      </c>
      <c r="N2" s="111">
        <v>0.20910000000000001</v>
      </c>
      <c r="O2" s="111">
        <v>0.1154</v>
      </c>
      <c r="P2" s="111">
        <v>0.45810000000000001</v>
      </c>
      <c r="Q2" s="111">
        <v>0.1978</v>
      </c>
      <c r="R2" s="111">
        <v>7.7799999999999994E-2</v>
      </c>
      <c r="S2" s="111">
        <v>0.26569999999999999</v>
      </c>
      <c r="T2" s="111">
        <v>0.55459999999999998</v>
      </c>
      <c r="U2" s="111">
        <v>0.3826</v>
      </c>
      <c r="V2" s="111">
        <v>0.49530000000000002</v>
      </c>
      <c r="W2" s="111">
        <v>0.437</v>
      </c>
      <c r="X2" s="111">
        <v>0.38980000000000004</v>
      </c>
      <c r="Y2" s="111">
        <v>0.40160000000000001</v>
      </c>
      <c r="Z2" s="111">
        <v>0.27529999999999999</v>
      </c>
      <c r="AA2" s="111">
        <v>0.3281</v>
      </c>
      <c r="AB2" s="111">
        <v>0.35680000000000001</v>
      </c>
      <c r="AC2" s="111">
        <v>0.2326</v>
      </c>
      <c r="AD2" s="111">
        <v>0.23769999999999999</v>
      </c>
      <c r="AE2" s="111">
        <v>0.24679999999999999</v>
      </c>
      <c r="AF2" s="111" t="s">
        <v>347</v>
      </c>
      <c r="AG2" s="111" t="s">
        <v>348</v>
      </c>
      <c r="AH2" s="111">
        <v>0.64180000000000004</v>
      </c>
      <c r="AI2" s="111">
        <v>0.1406</v>
      </c>
      <c r="AJ2" s="111">
        <v>1.17E-2</v>
      </c>
      <c r="AK2" s="111">
        <v>0.3488</v>
      </c>
      <c r="AL2" s="111">
        <v>0.3085</v>
      </c>
      <c r="AM2" s="111">
        <v>3.4500000000000003E-2</v>
      </c>
      <c r="AN2" s="111">
        <v>0.86980000000000002</v>
      </c>
      <c r="AO2" s="111">
        <v>0.60050000000000003</v>
      </c>
      <c r="AP2" s="111">
        <v>0.85950000000000004</v>
      </c>
      <c r="AQ2" s="111">
        <v>0.58199999999999996</v>
      </c>
      <c r="AR2" s="111">
        <v>0.89139999999999997</v>
      </c>
      <c r="AS2" s="111">
        <v>0.746</v>
      </c>
      <c r="AT2" s="111">
        <v>0.86</v>
      </c>
      <c r="AU2" s="111" t="s">
        <v>348</v>
      </c>
      <c r="AV2" s="111" t="s">
        <v>348</v>
      </c>
      <c r="AW2" s="111">
        <v>1</v>
      </c>
      <c r="AX2" s="111">
        <v>1</v>
      </c>
      <c r="AY2" s="111">
        <v>1</v>
      </c>
      <c r="AZ2" s="111">
        <v>0.11559999999999999</v>
      </c>
      <c r="BA2" s="111">
        <v>0.4239</v>
      </c>
      <c r="BB2" s="111">
        <v>0.85460000000000003</v>
      </c>
      <c r="BC2" s="113">
        <v>2</v>
      </c>
      <c r="BD2" s="95">
        <v>2</v>
      </c>
      <c r="BE2" s="95">
        <v>2</v>
      </c>
      <c r="BF2" s="95">
        <v>2</v>
      </c>
      <c r="BG2" s="95">
        <v>2</v>
      </c>
      <c r="BH2" s="95">
        <v>2</v>
      </c>
      <c r="BI2" s="95">
        <v>2</v>
      </c>
      <c r="BJ2" s="95">
        <v>2</v>
      </c>
      <c r="BK2" s="95">
        <v>1</v>
      </c>
      <c r="BL2" s="111">
        <v>3</v>
      </c>
      <c r="BM2" s="111" t="s">
        <v>422</v>
      </c>
      <c r="BN2" s="111" t="s">
        <v>422</v>
      </c>
      <c r="BO2" s="97">
        <v>3</v>
      </c>
      <c r="BP2" s="111" t="s">
        <v>422</v>
      </c>
      <c r="BQ2" s="111" t="s">
        <v>422</v>
      </c>
      <c r="BR2" s="97">
        <v>3</v>
      </c>
      <c r="BS2" s="111" t="s">
        <v>422</v>
      </c>
      <c r="BT2" s="111" t="s">
        <v>422</v>
      </c>
      <c r="BU2" s="97">
        <v>3</v>
      </c>
      <c r="BV2" s="111" t="s">
        <v>422</v>
      </c>
      <c r="BW2" s="111" t="s">
        <v>422</v>
      </c>
      <c r="BX2" s="111" t="s">
        <v>422</v>
      </c>
      <c r="BY2" s="111" t="s">
        <v>422</v>
      </c>
      <c r="BZ2" s="111" t="s">
        <v>422</v>
      </c>
      <c r="CA2" s="111">
        <v>3</v>
      </c>
      <c r="CB2" s="111" t="s">
        <v>422</v>
      </c>
      <c r="CC2" s="111" t="s">
        <v>422</v>
      </c>
      <c r="CD2" s="97">
        <v>3</v>
      </c>
      <c r="CE2" s="111" t="s">
        <v>422</v>
      </c>
      <c r="CF2" s="111" t="s">
        <v>422</v>
      </c>
      <c r="CG2" s="111" t="s">
        <v>422</v>
      </c>
      <c r="CH2" s="111" t="s">
        <v>422</v>
      </c>
      <c r="CI2" s="111" t="s">
        <v>422</v>
      </c>
      <c r="CJ2" s="97">
        <v>3</v>
      </c>
      <c r="CK2" s="111" t="s">
        <v>422</v>
      </c>
      <c r="CL2" s="111" t="s">
        <v>422</v>
      </c>
      <c r="CM2" s="102" t="s">
        <v>422</v>
      </c>
      <c r="CN2" s="95">
        <v>40</v>
      </c>
      <c r="CO2" s="94" t="s">
        <v>422</v>
      </c>
    </row>
    <row r="3" spans="1:93" s="94" customFormat="1" x14ac:dyDescent="0.25">
      <c r="A3" s="93" t="s">
        <v>274</v>
      </c>
      <c r="B3" s="93" t="s">
        <v>349</v>
      </c>
      <c r="C3" s="93" t="s">
        <v>350</v>
      </c>
      <c r="D3" s="93" t="s">
        <v>351</v>
      </c>
      <c r="E3" s="98">
        <v>29201</v>
      </c>
      <c r="F3" s="110">
        <v>0.55549999999999999</v>
      </c>
      <c r="G3" s="97">
        <v>0.31490000000000001</v>
      </c>
      <c r="H3" s="97">
        <v>0.99160000000000004</v>
      </c>
      <c r="I3" s="97">
        <v>0.97299999999999998</v>
      </c>
      <c r="J3" s="97">
        <v>0.94850000000000001</v>
      </c>
      <c r="K3" s="97">
        <v>0.9919</v>
      </c>
      <c r="L3" s="97">
        <v>0.97499999999999998</v>
      </c>
      <c r="M3" s="111">
        <v>0.92159999999999997</v>
      </c>
      <c r="N3" s="111">
        <v>0.21609999999999999</v>
      </c>
      <c r="O3" s="111">
        <v>0.126</v>
      </c>
      <c r="P3" s="111">
        <v>0.48480000000000001</v>
      </c>
      <c r="Q3" s="111">
        <v>0.18310000000000001</v>
      </c>
      <c r="R3" s="111">
        <v>5.1900000000000002E-2</v>
      </c>
      <c r="S3" s="111">
        <v>0.32640000000000002</v>
      </c>
      <c r="T3" s="111">
        <v>0.41349999999999998</v>
      </c>
      <c r="U3" s="111">
        <v>0.3256</v>
      </c>
      <c r="V3" s="111">
        <v>0.41589999999999999</v>
      </c>
      <c r="W3" s="111">
        <v>0.36570000000000003</v>
      </c>
      <c r="X3" s="111">
        <v>0.38030000000000003</v>
      </c>
      <c r="Y3" s="111">
        <v>0.34539999999999998</v>
      </c>
      <c r="Z3" s="111">
        <v>0.35520000000000002</v>
      </c>
      <c r="AA3" s="111">
        <v>0.40479999999999999</v>
      </c>
      <c r="AB3" s="111">
        <v>0.36059999999999998</v>
      </c>
      <c r="AC3" s="111">
        <v>0.2868</v>
      </c>
      <c r="AD3" s="111">
        <v>0.26429999999999998</v>
      </c>
      <c r="AE3" s="111">
        <v>0.2782</v>
      </c>
      <c r="AF3" s="111" t="s">
        <v>347</v>
      </c>
      <c r="AG3" s="111" t="s">
        <v>347</v>
      </c>
      <c r="AH3" s="111">
        <v>0.64039999999999997</v>
      </c>
      <c r="AI3" s="111">
        <v>0.1517</v>
      </c>
      <c r="AJ3" s="111">
        <v>1.41E-2</v>
      </c>
      <c r="AK3" s="111">
        <v>0.32179999999999997</v>
      </c>
      <c r="AL3" s="111">
        <v>0.46050000000000002</v>
      </c>
      <c r="AM3" s="111">
        <v>1.04E-2</v>
      </c>
      <c r="AN3" s="111">
        <v>0.86350000000000005</v>
      </c>
      <c r="AO3" s="111">
        <v>0.4642</v>
      </c>
      <c r="AP3" s="111">
        <v>0.84699999999999998</v>
      </c>
      <c r="AQ3" s="111">
        <v>0.49669999999999997</v>
      </c>
      <c r="AR3" s="111">
        <v>0.84840000000000004</v>
      </c>
      <c r="AS3" s="111">
        <v>0.60070000000000001</v>
      </c>
      <c r="AT3" s="111">
        <v>0.97789999999999999</v>
      </c>
      <c r="AU3" s="111" t="s">
        <v>348</v>
      </c>
      <c r="AV3" s="111" t="s">
        <v>347</v>
      </c>
      <c r="AW3" s="111">
        <v>0.99380000000000002</v>
      </c>
      <c r="AX3" s="111">
        <v>0.99329999999999996</v>
      </c>
      <c r="AY3" s="111">
        <v>0.81189999999999996</v>
      </c>
      <c r="AZ3" s="111">
        <v>0.20960000000000001</v>
      </c>
      <c r="BA3" s="111">
        <v>0.68</v>
      </c>
      <c r="BB3" s="111">
        <v>0.75790000000000002</v>
      </c>
      <c r="BC3" s="114">
        <v>2</v>
      </c>
      <c r="BD3" s="95">
        <v>2</v>
      </c>
      <c r="BE3" s="95">
        <v>1</v>
      </c>
      <c r="BF3" s="95">
        <v>2</v>
      </c>
      <c r="BG3" s="95">
        <v>1</v>
      </c>
      <c r="BH3" s="95">
        <v>1</v>
      </c>
      <c r="BI3" s="95">
        <v>1</v>
      </c>
      <c r="BJ3" s="95">
        <v>2</v>
      </c>
      <c r="BK3" s="95">
        <v>1</v>
      </c>
      <c r="BL3" s="111">
        <v>2</v>
      </c>
      <c r="BM3" s="111">
        <v>0.55549999999999999</v>
      </c>
      <c r="BN3" s="97">
        <v>0.56169999999999998</v>
      </c>
      <c r="BO3" s="97">
        <v>1</v>
      </c>
      <c r="BP3" s="97">
        <v>0.19309999999999999</v>
      </c>
      <c r="BQ3" s="97">
        <v>0.2271</v>
      </c>
      <c r="BR3" s="97">
        <v>1</v>
      </c>
      <c r="BS3" s="97">
        <v>9.6100000000000005E-2</v>
      </c>
      <c r="BT3" s="97">
        <v>0.13919999999999999</v>
      </c>
      <c r="BU3" s="97">
        <v>1</v>
      </c>
      <c r="BV3" s="97">
        <v>0.18360000000000001</v>
      </c>
      <c r="BW3" s="97">
        <v>0.19339999999999999</v>
      </c>
      <c r="BX3" s="97">
        <v>1</v>
      </c>
      <c r="BY3" s="97">
        <v>6.5600000000000006E-2</v>
      </c>
      <c r="BZ3" s="97">
        <v>7.3999999999999996E-2</v>
      </c>
      <c r="CA3" s="97">
        <v>2</v>
      </c>
      <c r="CB3" s="97">
        <v>0.64070000000000005</v>
      </c>
      <c r="CC3" s="97">
        <v>0.64039999999999997</v>
      </c>
      <c r="CD3" s="97">
        <v>3</v>
      </c>
      <c r="CE3" s="97">
        <v>1</v>
      </c>
      <c r="CF3" s="97">
        <v>1</v>
      </c>
      <c r="CG3" s="97">
        <v>2</v>
      </c>
      <c r="CH3" s="97">
        <v>0.156</v>
      </c>
      <c r="CI3" s="97">
        <v>0.17219999999999999</v>
      </c>
      <c r="CJ3" s="97">
        <v>2</v>
      </c>
      <c r="CK3" s="97">
        <v>0.29599999999999999</v>
      </c>
      <c r="CL3" s="97">
        <v>0.30299999999999999</v>
      </c>
      <c r="CM3" s="102">
        <v>1</v>
      </c>
      <c r="CN3" s="95">
        <v>40</v>
      </c>
      <c r="CO3" s="94" t="s">
        <v>590</v>
      </c>
    </row>
    <row r="4" spans="1:93" x14ac:dyDescent="0.25">
      <c r="A4" s="99" t="s">
        <v>21</v>
      </c>
      <c r="B4" s="93" t="s">
        <v>352</v>
      </c>
      <c r="C4" s="93" t="s">
        <v>21</v>
      </c>
      <c r="D4" s="93" t="s">
        <v>351</v>
      </c>
      <c r="E4" s="98" t="s">
        <v>456</v>
      </c>
      <c r="F4" s="110">
        <v>0.70830000000000004</v>
      </c>
      <c r="G4" s="97">
        <v>0.29170000000000001</v>
      </c>
      <c r="H4" s="97">
        <v>1</v>
      </c>
      <c r="I4" s="97">
        <v>1</v>
      </c>
      <c r="J4" s="97">
        <v>1</v>
      </c>
      <c r="K4" s="97">
        <v>1</v>
      </c>
      <c r="L4" s="97">
        <v>1</v>
      </c>
      <c r="M4" s="111">
        <v>0.9667</v>
      </c>
      <c r="N4" s="111">
        <v>0.29409999999999997</v>
      </c>
      <c r="O4" s="111">
        <v>0.2</v>
      </c>
      <c r="P4" s="115">
        <v>0.54549999999999998</v>
      </c>
      <c r="Q4" s="115">
        <v>0.2286</v>
      </c>
      <c r="R4" s="115">
        <v>0.25</v>
      </c>
      <c r="S4" s="115">
        <v>0.75</v>
      </c>
      <c r="T4" s="115">
        <v>1</v>
      </c>
      <c r="U4" s="115">
        <v>0.66669999999999996</v>
      </c>
      <c r="V4" s="115">
        <v>0.5</v>
      </c>
      <c r="W4" s="115">
        <v>0</v>
      </c>
      <c r="X4" s="115">
        <v>0.33329999999999999</v>
      </c>
      <c r="Y4" s="115">
        <v>0.4</v>
      </c>
      <c r="Z4" s="115">
        <v>0.32979999999999998</v>
      </c>
      <c r="AA4" s="115">
        <v>0.37009999999999998</v>
      </c>
      <c r="AB4" s="115">
        <v>0.34239999999999998</v>
      </c>
      <c r="AC4" s="115">
        <v>0.32650000000000001</v>
      </c>
      <c r="AD4" s="115">
        <v>0.23130000000000001</v>
      </c>
      <c r="AE4" s="115">
        <v>-3.04E-2</v>
      </c>
      <c r="AF4" s="115" t="s">
        <v>348</v>
      </c>
      <c r="AG4" s="115" t="s">
        <v>348</v>
      </c>
      <c r="AH4" s="115">
        <v>0.61899999999999999</v>
      </c>
      <c r="AI4" s="115">
        <v>8.4000000000000005E-2</v>
      </c>
      <c r="AJ4" s="115">
        <v>5.5999999999999999E-3</v>
      </c>
      <c r="AK4" s="115">
        <v>0.38890000000000002</v>
      </c>
      <c r="AL4" s="115">
        <v>0.33329999999999999</v>
      </c>
      <c r="AM4" s="115">
        <v>0</v>
      </c>
      <c r="AN4" s="115">
        <v>1</v>
      </c>
      <c r="AO4" s="115">
        <v>0.45450000000000002</v>
      </c>
      <c r="AP4" s="115">
        <v>1</v>
      </c>
      <c r="AQ4" s="115">
        <v>0.18179999999999999</v>
      </c>
      <c r="AR4" s="115">
        <v>1</v>
      </c>
      <c r="AS4" s="115">
        <v>0.45450000000000002</v>
      </c>
      <c r="AT4" s="115">
        <v>1</v>
      </c>
      <c r="AU4" s="115" t="s">
        <v>348</v>
      </c>
      <c r="AV4" s="111" t="s">
        <v>348</v>
      </c>
      <c r="AW4" s="115">
        <v>1</v>
      </c>
      <c r="AX4" s="115">
        <v>0.90910000000000002</v>
      </c>
      <c r="AY4" s="115">
        <v>1</v>
      </c>
      <c r="AZ4" s="115">
        <v>0.26669999999999999</v>
      </c>
      <c r="BA4" s="115">
        <v>0.5333</v>
      </c>
      <c r="BB4" s="115">
        <v>0.6</v>
      </c>
      <c r="BC4" s="109">
        <v>2</v>
      </c>
      <c r="BD4" s="96">
        <v>2</v>
      </c>
      <c r="BE4" s="96">
        <v>2</v>
      </c>
      <c r="BF4" s="96">
        <v>2</v>
      </c>
      <c r="BG4" s="96">
        <v>2</v>
      </c>
      <c r="BH4" s="96">
        <v>1</v>
      </c>
      <c r="BI4" s="96">
        <v>2</v>
      </c>
      <c r="BJ4" s="96">
        <v>2</v>
      </c>
      <c r="BK4" s="96">
        <v>2</v>
      </c>
      <c r="BL4" s="97">
        <v>3</v>
      </c>
      <c r="BM4" s="97">
        <v>0.70830000000000004</v>
      </c>
      <c r="BN4" s="97">
        <v>0.76</v>
      </c>
      <c r="BO4" s="97">
        <v>1.5</v>
      </c>
      <c r="BP4" s="97">
        <v>0.42420000000000002</v>
      </c>
      <c r="BQ4" s="97">
        <v>0.31430000000000002</v>
      </c>
      <c r="BR4" s="97">
        <v>1.5</v>
      </c>
      <c r="BS4" s="97">
        <v>7.6899999999999996E-2</v>
      </c>
      <c r="BT4" s="97">
        <v>0.26090000000000002</v>
      </c>
      <c r="BU4" s="97">
        <v>1.5</v>
      </c>
      <c r="BV4" s="97">
        <v>0.36359999999999998</v>
      </c>
      <c r="BW4" s="97">
        <v>0.22220000000000001</v>
      </c>
      <c r="BX4" s="97">
        <v>1.5</v>
      </c>
      <c r="BY4" s="97">
        <v>0.26919999999999999</v>
      </c>
      <c r="BZ4" s="97">
        <v>0.26090000000000002</v>
      </c>
      <c r="CA4" s="97">
        <v>0</v>
      </c>
      <c r="CB4" s="97">
        <v>0.64829999999999999</v>
      </c>
      <c r="CC4" s="97">
        <v>0.61899999999999999</v>
      </c>
      <c r="CD4" s="97">
        <v>3</v>
      </c>
      <c r="CE4" s="97">
        <v>1</v>
      </c>
      <c r="CF4" s="97">
        <v>1</v>
      </c>
      <c r="CG4" s="97">
        <v>2</v>
      </c>
      <c r="CH4" s="97">
        <v>0.13919999999999999</v>
      </c>
      <c r="CI4" s="97">
        <v>0.128</v>
      </c>
      <c r="CJ4" s="97">
        <v>2</v>
      </c>
      <c r="CK4" s="97">
        <v>0.23799999999999999</v>
      </c>
      <c r="CL4" s="97">
        <v>0.34599999999999997</v>
      </c>
      <c r="CM4" s="102">
        <v>1</v>
      </c>
      <c r="CN4" s="116">
        <v>40</v>
      </c>
      <c r="CO4" s="119" t="s">
        <v>591</v>
      </c>
    </row>
    <row r="5" spans="1:93" x14ac:dyDescent="0.25">
      <c r="A5" s="99" t="s">
        <v>22</v>
      </c>
      <c r="B5" s="93" t="s">
        <v>353</v>
      </c>
      <c r="C5" s="100" t="s">
        <v>22</v>
      </c>
      <c r="D5" s="100" t="s">
        <v>351</v>
      </c>
      <c r="E5" s="101" t="s">
        <v>457</v>
      </c>
      <c r="F5" s="110">
        <v>9.5200000000000007E-2</v>
      </c>
      <c r="G5" s="97">
        <v>0.86509999999999998</v>
      </c>
      <c r="H5" s="97">
        <v>1</v>
      </c>
      <c r="I5" s="97">
        <v>0.96440000000000003</v>
      </c>
      <c r="J5" s="97">
        <v>0.89049999999999996</v>
      </c>
      <c r="K5" s="97">
        <v>1</v>
      </c>
      <c r="L5" s="97">
        <v>0.96889999999999998</v>
      </c>
      <c r="M5" s="111">
        <v>0.7843</v>
      </c>
      <c r="N5" s="111">
        <v>0.1295</v>
      </c>
      <c r="O5" s="111">
        <v>8.9099999999999999E-2</v>
      </c>
      <c r="P5" s="115">
        <v>0.46239999999999998</v>
      </c>
      <c r="Q5" s="115">
        <v>0.1244</v>
      </c>
      <c r="R5" s="115">
        <v>2.46E-2</v>
      </c>
      <c r="S5" s="115">
        <v>0.18920000000000001</v>
      </c>
      <c r="T5" s="115">
        <v>0.31819999999999998</v>
      </c>
      <c r="U5" s="115">
        <v>0.1333</v>
      </c>
      <c r="V5" s="115">
        <v>0.35709999999999997</v>
      </c>
      <c r="W5" s="115">
        <v>0.31819999999999998</v>
      </c>
      <c r="X5" s="115">
        <v>0.33329999999999999</v>
      </c>
      <c r="Y5" s="115">
        <v>0.22220000000000001</v>
      </c>
      <c r="Z5" s="115">
        <v>0.40820000000000001</v>
      </c>
      <c r="AA5" s="115">
        <v>0.41149999999999998</v>
      </c>
      <c r="AB5" s="115">
        <v>0.40110000000000001</v>
      </c>
      <c r="AC5" s="115">
        <v>0.28239999999999998</v>
      </c>
      <c r="AD5" s="115">
        <v>0.22320000000000001</v>
      </c>
      <c r="AE5" s="115">
        <v>0.32729999999999998</v>
      </c>
      <c r="AF5" s="115" t="s">
        <v>348</v>
      </c>
      <c r="AG5" s="115" t="s">
        <v>348</v>
      </c>
      <c r="AH5" s="115">
        <v>0.67</v>
      </c>
      <c r="AI5" s="115">
        <v>0.1237</v>
      </c>
      <c r="AJ5" s="115">
        <v>1.06E-2</v>
      </c>
      <c r="AK5" s="115">
        <v>0.40500000000000003</v>
      </c>
      <c r="AL5" s="115">
        <v>0.438</v>
      </c>
      <c r="AM5" s="115">
        <v>0</v>
      </c>
      <c r="AN5" s="115">
        <v>0.75309999999999999</v>
      </c>
      <c r="AO5" s="115">
        <v>0.43330000000000002</v>
      </c>
      <c r="AP5" s="115">
        <v>0.69510000000000005</v>
      </c>
      <c r="AQ5" s="115">
        <v>0.38890000000000002</v>
      </c>
      <c r="AR5" s="115">
        <v>0.76470000000000005</v>
      </c>
      <c r="AS5" s="115">
        <v>0.56669999999999998</v>
      </c>
      <c r="AT5" s="115">
        <v>0.91300000000000003</v>
      </c>
      <c r="AU5" s="115" t="s">
        <v>348</v>
      </c>
      <c r="AV5" s="111" t="s">
        <v>348</v>
      </c>
      <c r="AW5" s="115">
        <v>0.99780000000000002</v>
      </c>
      <c r="AX5" s="115">
        <v>1</v>
      </c>
      <c r="AY5" s="115">
        <v>1</v>
      </c>
      <c r="AZ5" s="115">
        <v>0.1772</v>
      </c>
      <c r="BA5" s="115">
        <v>0.6835</v>
      </c>
      <c r="BB5" s="115">
        <v>0.75949999999999995</v>
      </c>
      <c r="BC5" s="109">
        <v>2</v>
      </c>
      <c r="BD5" s="96">
        <v>2</v>
      </c>
      <c r="BE5" s="96">
        <v>2</v>
      </c>
      <c r="BF5" s="96">
        <v>2</v>
      </c>
      <c r="BG5" s="96">
        <v>1</v>
      </c>
      <c r="BH5" s="96">
        <v>2</v>
      </c>
      <c r="BI5" s="96">
        <v>2</v>
      </c>
      <c r="BJ5" s="96">
        <v>2</v>
      </c>
      <c r="BK5" s="96">
        <v>2</v>
      </c>
      <c r="BL5" s="97">
        <v>1</v>
      </c>
      <c r="BM5" s="97">
        <v>9.5200000000000007E-2</v>
      </c>
      <c r="BN5" s="97">
        <v>0.36509999999999998</v>
      </c>
      <c r="BO5" s="97">
        <v>0.5</v>
      </c>
      <c r="BP5" s="97">
        <v>0.125</v>
      </c>
      <c r="BQ5" s="97">
        <v>0.14879999999999999</v>
      </c>
      <c r="BR5" s="97">
        <v>0.5</v>
      </c>
      <c r="BS5" s="97">
        <v>7.1400000000000005E-2</v>
      </c>
      <c r="BT5" s="97">
        <v>9.2200000000000004E-2</v>
      </c>
      <c r="BU5" s="97">
        <v>0.5</v>
      </c>
      <c r="BV5" s="97">
        <v>0.13639999999999999</v>
      </c>
      <c r="BW5" s="97">
        <v>0.14419999999999999</v>
      </c>
      <c r="BX5" s="97">
        <v>0</v>
      </c>
      <c r="BY5" s="97">
        <v>5.8599999999999999E-2</v>
      </c>
      <c r="BZ5" s="97">
        <v>4.5900000000000003E-2</v>
      </c>
      <c r="CA5" s="97">
        <v>2</v>
      </c>
      <c r="CB5" s="97">
        <v>0.69189999999999996</v>
      </c>
      <c r="CC5" s="97">
        <v>0.67</v>
      </c>
      <c r="CD5" s="97">
        <v>3</v>
      </c>
      <c r="CE5" s="97">
        <v>1</v>
      </c>
      <c r="CF5" s="97">
        <v>1</v>
      </c>
      <c r="CG5" s="97">
        <v>3</v>
      </c>
      <c r="CH5" s="97">
        <v>0.12239999999999999</v>
      </c>
      <c r="CI5" s="97">
        <v>7.9899999999999999E-2</v>
      </c>
      <c r="CJ5" s="97">
        <v>1</v>
      </c>
      <c r="CK5" s="97">
        <v>0.252</v>
      </c>
      <c r="CL5" s="97">
        <v>0.26100000000000001</v>
      </c>
      <c r="CM5" s="102">
        <v>1</v>
      </c>
      <c r="CN5" s="116">
        <v>40</v>
      </c>
      <c r="CO5" s="119" t="s">
        <v>590</v>
      </c>
    </row>
    <row r="6" spans="1:93" x14ac:dyDescent="0.25">
      <c r="A6" s="99" t="s">
        <v>23</v>
      </c>
      <c r="B6" s="100" t="s">
        <v>458</v>
      </c>
      <c r="C6" s="100" t="s">
        <v>23</v>
      </c>
      <c r="D6" s="100" t="s">
        <v>351</v>
      </c>
      <c r="E6" s="101" t="s">
        <v>459</v>
      </c>
      <c r="F6" s="110">
        <v>0.2</v>
      </c>
      <c r="G6" s="97">
        <v>0.6</v>
      </c>
      <c r="H6" s="97">
        <v>1</v>
      </c>
      <c r="I6" s="97">
        <v>1</v>
      </c>
      <c r="J6" s="97">
        <v>0.9</v>
      </c>
      <c r="K6" s="97">
        <v>1</v>
      </c>
      <c r="L6" s="97">
        <v>1</v>
      </c>
      <c r="M6" s="111">
        <v>1</v>
      </c>
      <c r="N6" s="111">
        <v>0</v>
      </c>
      <c r="O6" s="111">
        <v>0.25</v>
      </c>
      <c r="P6" s="115">
        <v>0.1111</v>
      </c>
      <c r="Q6" s="115">
        <v>0</v>
      </c>
      <c r="R6" s="115">
        <v>0</v>
      </c>
      <c r="S6" s="115">
        <v>0.44440000000000002</v>
      </c>
      <c r="T6" s="115">
        <v>0</v>
      </c>
      <c r="U6" s="115">
        <v>0</v>
      </c>
      <c r="V6" s="115">
        <v>0</v>
      </c>
      <c r="W6" s="115">
        <v>0</v>
      </c>
      <c r="X6" s="115">
        <v>0</v>
      </c>
      <c r="Y6" s="115">
        <v>0</v>
      </c>
      <c r="Z6" s="115">
        <v>0.34849999999999998</v>
      </c>
      <c r="AA6" s="115">
        <v>0.121</v>
      </c>
      <c r="AB6" s="115">
        <v>0.5272</v>
      </c>
      <c r="AC6" s="115">
        <v>0.31819999999999998</v>
      </c>
      <c r="AD6" s="115">
        <v>0.129</v>
      </c>
      <c r="AE6" s="115">
        <v>8.3999999999999995E-3</v>
      </c>
      <c r="AF6" s="115" t="s">
        <v>348</v>
      </c>
      <c r="AG6" s="115" t="s">
        <v>348</v>
      </c>
      <c r="AH6" s="115">
        <v>0.61360000000000003</v>
      </c>
      <c r="AI6" s="115">
        <v>2.2700000000000001E-2</v>
      </c>
      <c r="AJ6" s="115">
        <v>0</v>
      </c>
      <c r="AK6" s="115">
        <v>0.42859999999999998</v>
      </c>
      <c r="AL6" s="115">
        <v>0</v>
      </c>
      <c r="AM6" s="115">
        <v>0</v>
      </c>
      <c r="AN6" s="115">
        <v>0.75</v>
      </c>
      <c r="AO6" s="115">
        <v>0.5</v>
      </c>
      <c r="AP6" s="115">
        <v>0.75</v>
      </c>
      <c r="AQ6" s="115">
        <v>0.5</v>
      </c>
      <c r="AR6" s="115">
        <v>1</v>
      </c>
      <c r="AS6" s="115">
        <v>1</v>
      </c>
      <c r="AT6" s="115" t="s">
        <v>422</v>
      </c>
      <c r="AU6" s="115" t="s">
        <v>348</v>
      </c>
      <c r="AV6" s="111" t="s">
        <v>348</v>
      </c>
      <c r="AW6" s="115">
        <v>1</v>
      </c>
      <c r="AX6" s="115">
        <v>1</v>
      </c>
      <c r="AY6" s="115">
        <v>1</v>
      </c>
      <c r="AZ6" s="115">
        <v>0</v>
      </c>
      <c r="BA6" s="115">
        <v>1</v>
      </c>
      <c r="BB6" s="115">
        <v>1</v>
      </c>
      <c r="BC6" s="109">
        <v>2</v>
      </c>
      <c r="BD6" s="96">
        <v>2</v>
      </c>
      <c r="BE6" s="96">
        <v>2</v>
      </c>
      <c r="BF6" s="96">
        <v>2</v>
      </c>
      <c r="BG6" s="96">
        <v>2</v>
      </c>
      <c r="BH6" s="96">
        <v>2</v>
      </c>
      <c r="BI6" s="96">
        <v>2</v>
      </c>
      <c r="BJ6" s="96">
        <v>2</v>
      </c>
      <c r="BK6" s="96">
        <v>2</v>
      </c>
      <c r="BL6" s="97">
        <v>2</v>
      </c>
      <c r="BM6" s="97">
        <v>0.2</v>
      </c>
      <c r="BN6" s="97">
        <v>0.63639999999999997</v>
      </c>
      <c r="BO6" s="97">
        <v>0</v>
      </c>
      <c r="BP6" s="97">
        <v>0</v>
      </c>
      <c r="BQ6" s="97">
        <v>0</v>
      </c>
      <c r="BR6" s="97">
        <v>1.5</v>
      </c>
      <c r="BS6" s="97">
        <v>0.16669999999999999</v>
      </c>
      <c r="BT6" s="97">
        <v>0.25</v>
      </c>
      <c r="BU6" s="97">
        <v>0</v>
      </c>
      <c r="BV6" s="97">
        <v>0</v>
      </c>
      <c r="BW6" s="97">
        <v>0</v>
      </c>
      <c r="BX6" s="97">
        <v>0</v>
      </c>
      <c r="BY6" s="97">
        <v>0</v>
      </c>
      <c r="BZ6" s="97">
        <v>0</v>
      </c>
      <c r="CA6" s="97">
        <v>0</v>
      </c>
      <c r="CB6" s="97">
        <v>0.66320000000000001</v>
      </c>
      <c r="CC6" s="97">
        <v>0.61360000000000003</v>
      </c>
      <c r="CD6" s="97">
        <v>3</v>
      </c>
      <c r="CE6" s="97">
        <v>1</v>
      </c>
      <c r="CF6" s="97">
        <v>1</v>
      </c>
      <c r="CG6" s="97">
        <v>0</v>
      </c>
      <c r="CH6" s="97">
        <v>0.28999999999999998</v>
      </c>
      <c r="CI6" s="97">
        <v>0.3579</v>
      </c>
      <c r="CJ6" s="97">
        <v>1</v>
      </c>
      <c r="CK6" s="97">
        <v>0.2</v>
      </c>
      <c r="CL6" s="97">
        <v>0.27300000000000002</v>
      </c>
      <c r="CM6" s="102">
        <v>1</v>
      </c>
      <c r="CN6" s="116">
        <v>40</v>
      </c>
      <c r="CO6" s="119" t="s">
        <v>590</v>
      </c>
    </row>
    <row r="7" spans="1:93" x14ac:dyDescent="0.25">
      <c r="A7" s="99" t="s">
        <v>24</v>
      </c>
      <c r="B7" s="100" t="s">
        <v>460</v>
      </c>
      <c r="C7" s="100" t="s">
        <v>354</v>
      </c>
      <c r="D7" s="100" t="s">
        <v>351</v>
      </c>
      <c r="E7" s="101" t="s">
        <v>461</v>
      </c>
      <c r="F7" s="110">
        <v>0.65590000000000004</v>
      </c>
      <c r="G7" s="97">
        <v>0.1183</v>
      </c>
      <c r="H7" s="97">
        <v>0.97440000000000004</v>
      </c>
      <c r="I7" s="97">
        <v>1</v>
      </c>
      <c r="J7" s="97">
        <v>0.98319999999999996</v>
      </c>
      <c r="K7" s="97">
        <v>0.97440000000000004</v>
      </c>
      <c r="L7" s="97">
        <v>1</v>
      </c>
      <c r="M7" s="111">
        <v>0.97460000000000002</v>
      </c>
      <c r="N7" s="111">
        <v>0.4173</v>
      </c>
      <c r="O7" s="111">
        <v>0.24030000000000001</v>
      </c>
      <c r="P7" s="115">
        <v>0.63639999999999997</v>
      </c>
      <c r="Q7" s="115">
        <v>0.38850000000000001</v>
      </c>
      <c r="R7" s="115">
        <v>0.124</v>
      </c>
      <c r="S7" s="115">
        <v>0.33329999999999999</v>
      </c>
      <c r="T7" s="115">
        <v>0.46150000000000002</v>
      </c>
      <c r="U7" s="115">
        <v>0.5</v>
      </c>
      <c r="V7" s="115">
        <v>0.42859999999999998</v>
      </c>
      <c r="W7" s="115">
        <v>0.30769999999999997</v>
      </c>
      <c r="X7" s="115">
        <v>0.33329999999999999</v>
      </c>
      <c r="Y7" s="115">
        <v>0.57140000000000002</v>
      </c>
      <c r="Z7" s="115">
        <v>0.34560000000000002</v>
      </c>
      <c r="AA7" s="115">
        <v>0.44259999999999999</v>
      </c>
      <c r="AB7" s="115">
        <v>0.26790000000000003</v>
      </c>
      <c r="AC7" s="115">
        <v>0.3201</v>
      </c>
      <c r="AD7" s="115">
        <v>0.36670000000000003</v>
      </c>
      <c r="AE7" s="115">
        <v>0.3327</v>
      </c>
      <c r="AF7" s="115" t="s">
        <v>348</v>
      </c>
      <c r="AG7" s="115" t="s">
        <v>348</v>
      </c>
      <c r="AH7" s="115">
        <v>0.6885</v>
      </c>
      <c r="AI7" s="115">
        <v>0.21060000000000001</v>
      </c>
      <c r="AJ7" s="115">
        <v>1.12E-2</v>
      </c>
      <c r="AK7" s="115">
        <v>0.31169999999999998</v>
      </c>
      <c r="AL7" s="115">
        <v>0.68830000000000002</v>
      </c>
      <c r="AM7" s="115">
        <v>0</v>
      </c>
      <c r="AN7" s="115">
        <v>0.94440000000000002</v>
      </c>
      <c r="AO7" s="115">
        <v>0.42109999999999997</v>
      </c>
      <c r="AP7" s="115">
        <v>0.9355</v>
      </c>
      <c r="AQ7" s="115">
        <v>0.42109999999999997</v>
      </c>
      <c r="AR7" s="115">
        <v>0.73080000000000001</v>
      </c>
      <c r="AS7" s="115">
        <v>0.60529999999999995</v>
      </c>
      <c r="AT7" s="115">
        <v>0.93620000000000003</v>
      </c>
      <c r="AU7" s="115" t="s">
        <v>348</v>
      </c>
      <c r="AV7" s="111" t="s">
        <v>348</v>
      </c>
      <c r="AW7" s="115">
        <v>1</v>
      </c>
      <c r="AX7" s="115">
        <v>1</v>
      </c>
      <c r="AY7" s="115">
        <v>1</v>
      </c>
      <c r="AZ7" s="115">
        <v>0.35289999999999999</v>
      </c>
      <c r="BA7" s="115">
        <v>0.70589999999999997</v>
      </c>
      <c r="BB7" s="115">
        <v>0.82350000000000001</v>
      </c>
      <c r="BC7" s="109">
        <v>2</v>
      </c>
      <c r="BD7" s="96">
        <v>2</v>
      </c>
      <c r="BE7" s="96">
        <v>2</v>
      </c>
      <c r="BF7" s="96">
        <v>2</v>
      </c>
      <c r="BG7" s="96">
        <v>2</v>
      </c>
      <c r="BH7" s="96">
        <v>2</v>
      </c>
      <c r="BI7" s="96">
        <v>2</v>
      </c>
      <c r="BJ7" s="96">
        <v>2</v>
      </c>
      <c r="BK7" s="96">
        <v>2</v>
      </c>
      <c r="BL7" s="97">
        <v>3</v>
      </c>
      <c r="BM7" s="97">
        <v>0.65590000000000004</v>
      </c>
      <c r="BN7" s="97">
        <v>0.70109999999999995</v>
      </c>
      <c r="BO7" s="97">
        <v>1.5</v>
      </c>
      <c r="BP7" s="97">
        <v>0.34029999999999999</v>
      </c>
      <c r="BQ7" s="97">
        <v>0.42109999999999997</v>
      </c>
      <c r="BR7" s="97">
        <v>1.5</v>
      </c>
      <c r="BS7" s="97">
        <v>0.13850000000000001</v>
      </c>
      <c r="BT7" s="97">
        <v>0.26240000000000002</v>
      </c>
      <c r="BU7" s="97">
        <v>1.5</v>
      </c>
      <c r="BV7" s="97">
        <v>0.39579999999999999</v>
      </c>
      <c r="BW7" s="97">
        <v>0.38159999999999999</v>
      </c>
      <c r="BX7" s="97">
        <v>1.5</v>
      </c>
      <c r="BY7" s="97">
        <v>0.1308</v>
      </c>
      <c r="BZ7" s="97">
        <v>0.14180000000000001</v>
      </c>
      <c r="CA7" s="97">
        <v>2</v>
      </c>
      <c r="CB7" s="97">
        <v>0.69689999999999996</v>
      </c>
      <c r="CC7" s="97">
        <v>0.6885</v>
      </c>
      <c r="CD7" s="97">
        <v>3</v>
      </c>
      <c r="CE7" s="97">
        <v>1</v>
      </c>
      <c r="CF7" s="97">
        <v>1</v>
      </c>
      <c r="CG7" s="97">
        <v>2</v>
      </c>
      <c r="CH7" s="97">
        <v>8.6699999999999999E-2</v>
      </c>
      <c r="CI7" s="97">
        <v>0.104</v>
      </c>
      <c r="CJ7" s="97">
        <v>3</v>
      </c>
      <c r="CK7" s="97">
        <v>0.52900000000000003</v>
      </c>
      <c r="CL7" s="97">
        <v>0.44700000000000001</v>
      </c>
      <c r="CM7" s="102">
        <v>0</v>
      </c>
      <c r="CN7" s="116">
        <v>40</v>
      </c>
      <c r="CO7" s="119" t="s">
        <v>591</v>
      </c>
    </row>
    <row r="8" spans="1:93" x14ac:dyDescent="0.25">
      <c r="A8" s="99" t="s">
        <v>25</v>
      </c>
      <c r="B8" s="100" t="s">
        <v>462</v>
      </c>
      <c r="C8" s="100" t="s">
        <v>355</v>
      </c>
      <c r="D8" s="100" t="s">
        <v>351</v>
      </c>
      <c r="E8" s="101" t="s">
        <v>463</v>
      </c>
      <c r="F8" s="110">
        <v>0.59089999999999998</v>
      </c>
      <c r="G8" s="97">
        <v>0.40910000000000002</v>
      </c>
      <c r="H8" s="97">
        <v>1</v>
      </c>
      <c r="I8" s="97">
        <v>0.97370000000000001</v>
      </c>
      <c r="J8" s="97">
        <v>0.94869999999999999</v>
      </c>
      <c r="K8" s="97">
        <v>1</v>
      </c>
      <c r="L8" s="97">
        <v>0.97370000000000001</v>
      </c>
      <c r="M8" s="111">
        <v>0.9677</v>
      </c>
      <c r="N8" s="111">
        <v>0.35849999999999999</v>
      </c>
      <c r="O8" s="111">
        <v>0.25</v>
      </c>
      <c r="P8" s="115">
        <v>0.48480000000000001</v>
      </c>
      <c r="Q8" s="115">
        <v>0.35849999999999999</v>
      </c>
      <c r="R8" s="115">
        <v>9.3799999999999994E-2</v>
      </c>
      <c r="S8" s="115">
        <v>0.57140000000000002</v>
      </c>
      <c r="T8" s="115">
        <v>0</v>
      </c>
      <c r="U8" s="115">
        <v>0.4</v>
      </c>
      <c r="V8" s="115">
        <v>0.75</v>
      </c>
      <c r="W8" s="115">
        <v>0</v>
      </c>
      <c r="X8" s="115">
        <v>1</v>
      </c>
      <c r="Y8" s="115">
        <v>1</v>
      </c>
      <c r="Z8" s="115">
        <v>0.29599999999999999</v>
      </c>
      <c r="AA8" s="115">
        <v>0.37630000000000002</v>
      </c>
      <c r="AB8" s="115">
        <v>0.41589999999999999</v>
      </c>
      <c r="AC8" s="115">
        <v>0.24970000000000001</v>
      </c>
      <c r="AD8" s="115">
        <v>0.20930000000000001</v>
      </c>
      <c r="AE8" s="115">
        <v>0.19989999999999999</v>
      </c>
      <c r="AF8" s="115" t="s">
        <v>348</v>
      </c>
      <c r="AG8" s="115" t="s">
        <v>348</v>
      </c>
      <c r="AH8" s="115">
        <v>0.77349999999999997</v>
      </c>
      <c r="AI8" s="115">
        <v>0.10970000000000001</v>
      </c>
      <c r="AJ8" s="115">
        <v>7.1000000000000004E-3</v>
      </c>
      <c r="AK8" s="115">
        <v>0.22220000000000001</v>
      </c>
      <c r="AL8" s="115">
        <v>0.72219999999999995</v>
      </c>
      <c r="AM8" s="115">
        <v>0</v>
      </c>
      <c r="AN8" s="115">
        <v>0.95450000000000002</v>
      </c>
      <c r="AO8" s="115">
        <v>0.58330000000000004</v>
      </c>
      <c r="AP8" s="115">
        <v>0.95</v>
      </c>
      <c r="AQ8" s="115">
        <v>0.66669999999999996</v>
      </c>
      <c r="AR8" s="115">
        <v>1</v>
      </c>
      <c r="AS8" s="115">
        <v>0.83330000000000004</v>
      </c>
      <c r="AT8" s="115">
        <v>1</v>
      </c>
      <c r="AU8" s="115" t="s">
        <v>348</v>
      </c>
      <c r="AV8" s="111" t="s">
        <v>348</v>
      </c>
      <c r="AW8" s="115">
        <v>0.98960000000000004</v>
      </c>
      <c r="AX8" s="115">
        <v>0.88890000000000002</v>
      </c>
      <c r="AY8" s="115">
        <v>0.64290000000000003</v>
      </c>
      <c r="AZ8" s="115">
        <v>0.16669999999999999</v>
      </c>
      <c r="BA8" s="115">
        <v>0.83330000000000004</v>
      </c>
      <c r="BB8" s="115">
        <v>0.94440000000000002</v>
      </c>
      <c r="BC8" s="109">
        <v>2</v>
      </c>
      <c r="BD8" s="96">
        <v>2</v>
      </c>
      <c r="BE8" s="96">
        <v>1</v>
      </c>
      <c r="BF8" s="96">
        <v>2</v>
      </c>
      <c r="BG8" s="96">
        <v>1</v>
      </c>
      <c r="BH8" s="96">
        <v>1</v>
      </c>
      <c r="BI8" s="96">
        <v>2</v>
      </c>
      <c r="BJ8" s="96">
        <v>2</v>
      </c>
      <c r="BK8" s="96">
        <v>2</v>
      </c>
      <c r="BL8" s="97">
        <v>2</v>
      </c>
      <c r="BM8" s="97">
        <v>0.59089999999999998</v>
      </c>
      <c r="BN8" s="97">
        <v>0.65629999999999999</v>
      </c>
      <c r="BO8" s="97">
        <v>1.5</v>
      </c>
      <c r="BP8" s="97">
        <v>0.3871</v>
      </c>
      <c r="BQ8" s="97">
        <v>0.33929999999999999</v>
      </c>
      <c r="BR8" s="97">
        <v>1.5</v>
      </c>
      <c r="BS8" s="97">
        <v>0.1212</v>
      </c>
      <c r="BT8" s="97">
        <v>0.27029999999999998</v>
      </c>
      <c r="BU8" s="97">
        <v>1.5</v>
      </c>
      <c r="BV8" s="97">
        <v>0.3226</v>
      </c>
      <c r="BW8" s="97">
        <v>0.33929999999999999</v>
      </c>
      <c r="BX8" s="97">
        <v>1.5</v>
      </c>
      <c r="BY8" s="97">
        <v>0.1515</v>
      </c>
      <c r="BZ8" s="97">
        <v>0.2162</v>
      </c>
      <c r="CA8" s="97">
        <v>3</v>
      </c>
      <c r="CB8" s="97">
        <v>0.77680000000000005</v>
      </c>
      <c r="CC8" s="97">
        <v>0.77349999999999997</v>
      </c>
      <c r="CD8" s="97">
        <v>3</v>
      </c>
      <c r="CE8" s="97">
        <v>1</v>
      </c>
      <c r="CF8" s="97">
        <v>1</v>
      </c>
      <c r="CG8" s="97">
        <v>2</v>
      </c>
      <c r="CH8" s="97">
        <v>0.12809999999999999</v>
      </c>
      <c r="CI8" s="97">
        <v>0.15440000000000001</v>
      </c>
      <c r="CJ8" s="97">
        <v>3</v>
      </c>
      <c r="CK8" s="97">
        <v>0.38500000000000001</v>
      </c>
      <c r="CL8" s="97">
        <v>0.39</v>
      </c>
      <c r="CM8" s="102">
        <v>1</v>
      </c>
      <c r="CN8" s="116">
        <v>40</v>
      </c>
      <c r="CO8" s="119" t="s">
        <v>591</v>
      </c>
    </row>
    <row r="9" spans="1:93" x14ac:dyDescent="0.25">
      <c r="A9" s="99" t="s">
        <v>26</v>
      </c>
      <c r="B9" s="100" t="s">
        <v>464</v>
      </c>
      <c r="C9" s="100" t="s">
        <v>356</v>
      </c>
      <c r="D9" s="100" t="s">
        <v>351</v>
      </c>
      <c r="E9" s="101" t="s">
        <v>465</v>
      </c>
      <c r="F9" s="110">
        <v>0.53849999999999998</v>
      </c>
      <c r="G9" s="97">
        <v>0.15379999999999999</v>
      </c>
      <c r="H9" s="97">
        <v>1</v>
      </c>
      <c r="I9" s="97">
        <v>1</v>
      </c>
      <c r="J9" s="97">
        <v>1</v>
      </c>
      <c r="K9" s="97">
        <v>1</v>
      </c>
      <c r="L9" s="97">
        <v>1</v>
      </c>
      <c r="M9" s="111">
        <v>1</v>
      </c>
      <c r="N9" s="111">
        <v>0.22220000000000001</v>
      </c>
      <c r="O9" s="111">
        <v>6.9000000000000006E-2</v>
      </c>
      <c r="P9" s="115">
        <v>0.5</v>
      </c>
      <c r="Q9" s="115">
        <v>0.33329999999999999</v>
      </c>
      <c r="R9" s="115">
        <v>0</v>
      </c>
      <c r="S9" s="115">
        <v>0.31030000000000002</v>
      </c>
      <c r="T9" s="115">
        <v>0</v>
      </c>
      <c r="U9" s="115">
        <v>0.33329999999999999</v>
      </c>
      <c r="V9" s="115">
        <v>0.5</v>
      </c>
      <c r="W9" s="115">
        <v>0</v>
      </c>
      <c r="X9" s="115">
        <v>0</v>
      </c>
      <c r="Y9" s="115">
        <v>0</v>
      </c>
      <c r="Z9" s="115">
        <v>0.50829999999999997</v>
      </c>
      <c r="AA9" s="115">
        <v>0.51</v>
      </c>
      <c r="AB9" s="115">
        <v>0.37319999999999998</v>
      </c>
      <c r="AC9" s="115">
        <v>0.35060000000000002</v>
      </c>
      <c r="AD9" s="115">
        <v>0.34210000000000002</v>
      </c>
      <c r="AE9" s="115">
        <v>0.33779999999999999</v>
      </c>
      <c r="AF9" s="115" t="s">
        <v>348</v>
      </c>
      <c r="AG9" s="115" t="s">
        <v>348</v>
      </c>
      <c r="AH9" s="115">
        <v>0.71299999999999997</v>
      </c>
      <c r="AI9" s="115">
        <v>0.23480000000000001</v>
      </c>
      <c r="AJ9" s="115">
        <v>2.8999999999999998E-3</v>
      </c>
      <c r="AK9" s="115">
        <v>0.5</v>
      </c>
      <c r="AL9" s="115">
        <v>0.25</v>
      </c>
      <c r="AM9" s="115">
        <v>0.25</v>
      </c>
      <c r="AN9" s="115">
        <v>0.875</v>
      </c>
      <c r="AO9" s="115">
        <v>0.7</v>
      </c>
      <c r="AP9" s="115">
        <v>0.55559999999999998</v>
      </c>
      <c r="AQ9" s="115">
        <v>0.6</v>
      </c>
      <c r="AR9" s="115">
        <v>0.83330000000000004</v>
      </c>
      <c r="AS9" s="115">
        <v>0.8</v>
      </c>
      <c r="AT9" s="115">
        <v>1</v>
      </c>
      <c r="AU9" s="115" t="s">
        <v>348</v>
      </c>
      <c r="AV9" s="111" t="s">
        <v>348</v>
      </c>
      <c r="AW9" s="115">
        <v>0.98780000000000001</v>
      </c>
      <c r="AX9" s="115">
        <v>1</v>
      </c>
      <c r="AY9" s="115">
        <v>1</v>
      </c>
      <c r="AZ9" s="115">
        <v>0.16669999999999999</v>
      </c>
      <c r="BA9" s="115">
        <v>0.33329999999999999</v>
      </c>
      <c r="BB9" s="115">
        <v>0.33329999999999999</v>
      </c>
      <c r="BC9" s="109">
        <v>2</v>
      </c>
      <c r="BD9" s="96">
        <v>2</v>
      </c>
      <c r="BE9" s="96">
        <v>2</v>
      </c>
      <c r="BF9" s="96">
        <v>2</v>
      </c>
      <c r="BG9" s="96">
        <v>1</v>
      </c>
      <c r="BH9" s="96">
        <v>2</v>
      </c>
      <c r="BI9" s="96">
        <v>2</v>
      </c>
      <c r="BJ9" s="96">
        <v>2</v>
      </c>
      <c r="BK9" s="96">
        <v>2</v>
      </c>
      <c r="BL9" s="97">
        <v>2</v>
      </c>
      <c r="BM9" s="97">
        <v>0.53849999999999998</v>
      </c>
      <c r="BN9" s="97">
        <v>0.66669999999999996</v>
      </c>
      <c r="BO9" s="97">
        <v>0</v>
      </c>
      <c r="BP9" s="97">
        <v>0.3448</v>
      </c>
      <c r="BQ9" s="97">
        <v>0.22220000000000001</v>
      </c>
      <c r="BR9" s="97">
        <v>0</v>
      </c>
      <c r="BS9" s="97">
        <v>9.3799999999999994E-2</v>
      </c>
      <c r="BT9" s="97">
        <v>9.3799999999999994E-2</v>
      </c>
      <c r="BU9" s="97">
        <v>1.5</v>
      </c>
      <c r="BV9" s="97">
        <v>0.3448</v>
      </c>
      <c r="BW9" s="97">
        <v>0.33329999999999999</v>
      </c>
      <c r="BX9" s="97">
        <v>0</v>
      </c>
      <c r="BY9" s="97">
        <v>9.3799999999999994E-2</v>
      </c>
      <c r="BZ9" s="97">
        <v>0</v>
      </c>
      <c r="CA9" s="97">
        <v>3</v>
      </c>
      <c r="CB9" s="97">
        <v>0.71899999999999997</v>
      </c>
      <c r="CC9" s="97">
        <v>0.71299999999999997</v>
      </c>
      <c r="CD9" s="97">
        <v>3</v>
      </c>
      <c r="CE9" s="97">
        <v>1</v>
      </c>
      <c r="CF9" s="97">
        <v>1</v>
      </c>
      <c r="CG9" s="97">
        <v>2</v>
      </c>
      <c r="CH9" s="97">
        <v>0.15679999999999999</v>
      </c>
      <c r="CI9" s="97">
        <v>0.14249999999999999</v>
      </c>
      <c r="CJ9" s="97">
        <v>0</v>
      </c>
      <c r="CK9" s="97">
        <v>0.5</v>
      </c>
      <c r="CL9" s="97">
        <v>0.28000000000000003</v>
      </c>
      <c r="CM9" s="102">
        <v>1</v>
      </c>
      <c r="CN9" s="116">
        <v>40</v>
      </c>
      <c r="CO9" s="119" t="s">
        <v>590</v>
      </c>
    </row>
    <row r="10" spans="1:93" x14ac:dyDescent="0.25">
      <c r="A10" s="99" t="s">
        <v>27</v>
      </c>
      <c r="B10" s="100" t="s">
        <v>466</v>
      </c>
      <c r="C10" s="100" t="s">
        <v>357</v>
      </c>
      <c r="D10" s="100" t="s">
        <v>351</v>
      </c>
      <c r="E10" s="101" t="s">
        <v>467</v>
      </c>
      <c r="F10" s="110">
        <v>0.63639999999999997</v>
      </c>
      <c r="G10" s="97">
        <v>0.30299999999999999</v>
      </c>
      <c r="H10" s="97">
        <v>1</v>
      </c>
      <c r="I10" s="97">
        <v>1</v>
      </c>
      <c r="J10" s="97">
        <v>1</v>
      </c>
      <c r="K10" s="97">
        <v>1</v>
      </c>
      <c r="L10" s="97">
        <v>1</v>
      </c>
      <c r="M10" s="111">
        <v>0.94740000000000002</v>
      </c>
      <c r="N10" s="111">
        <v>0.37780000000000002</v>
      </c>
      <c r="O10" s="111">
        <v>0.23530000000000001</v>
      </c>
      <c r="P10" s="115">
        <v>0.7</v>
      </c>
      <c r="Q10" s="115">
        <v>0.33329999999999999</v>
      </c>
      <c r="R10" s="115">
        <v>0.17649999999999999</v>
      </c>
      <c r="S10" s="115">
        <v>0.6875</v>
      </c>
      <c r="T10" s="115">
        <v>0.875</v>
      </c>
      <c r="U10" s="115">
        <v>0.75</v>
      </c>
      <c r="V10" s="115">
        <v>0</v>
      </c>
      <c r="W10" s="115">
        <v>0.875</v>
      </c>
      <c r="X10" s="115">
        <v>0.75</v>
      </c>
      <c r="Y10" s="115">
        <v>1</v>
      </c>
      <c r="Z10" s="115">
        <v>0.3604</v>
      </c>
      <c r="AA10" s="115">
        <v>0.41970000000000002</v>
      </c>
      <c r="AB10" s="115">
        <v>0.23949999999999999</v>
      </c>
      <c r="AC10" s="115">
        <v>0.29330000000000001</v>
      </c>
      <c r="AD10" s="115">
        <v>0.27089999999999997</v>
      </c>
      <c r="AE10" s="115">
        <v>0.16339999999999999</v>
      </c>
      <c r="AF10" s="115" t="s">
        <v>348</v>
      </c>
      <c r="AG10" s="115" t="s">
        <v>348</v>
      </c>
      <c r="AH10" s="115">
        <v>0.77510000000000001</v>
      </c>
      <c r="AI10" s="115">
        <v>0.13589999999999999</v>
      </c>
      <c r="AJ10" s="115">
        <v>6.7000000000000002E-3</v>
      </c>
      <c r="AK10" s="115">
        <v>0.27589999999999998</v>
      </c>
      <c r="AL10" s="115">
        <v>0.3448</v>
      </c>
      <c r="AM10" s="115">
        <v>6.9000000000000006E-2</v>
      </c>
      <c r="AN10" s="115">
        <v>0.9</v>
      </c>
      <c r="AO10" s="115">
        <v>0.69230000000000003</v>
      </c>
      <c r="AP10" s="115">
        <v>0.8125</v>
      </c>
      <c r="AQ10" s="115">
        <v>0.65380000000000005</v>
      </c>
      <c r="AR10" s="115">
        <v>0.88239999999999996</v>
      </c>
      <c r="AS10" s="115">
        <v>0.76919999999999999</v>
      </c>
      <c r="AT10" s="115">
        <v>1</v>
      </c>
      <c r="AU10" s="115" t="s">
        <v>348</v>
      </c>
      <c r="AV10" s="111" t="s">
        <v>348</v>
      </c>
      <c r="AW10" s="115">
        <v>1</v>
      </c>
      <c r="AX10" s="115">
        <v>1</v>
      </c>
      <c r="AY10" s="115">
        <v>1</v>
      </c>
      <c r="AZ10" s="115">
        <v>0.25</v>
      </c>
      <c r="BA10" s="115">
        <v>0.75</v>
      </c>
      <c r="BB10" s="115">
        <v>0.875</v>
      </c>
      <c r="BC10" s="109">
        <v>2</v>
      </c>
      <c r="BD10" s="96">
        <v>2</v>
      </c>
      <c r="BE10" s="96">
        <v>2</v>
      </c>
      <c r="BF10" s="96">
        <v>2</v>
      </c>
      <c r="BG10" s="96">
        <v>2</v>
      </c>
      <c r="BH10" s="96">
        <v>2</v>
      </c>
      <c r="BI10" s="96">
        <v>2</v>
      </c>
      <c r="BJ10" s="96">
        <v>2</v>
      </c>
      <c r="BK10" s="96">
        <v>2</v>
      </c>
      <c r="BL10" s="97">
        <v>2</v>
      </c>
      <c r="BM10" s="97">
        <v>0.63639999999999997</v>
      </c>
      <c r="BN10" s="97">
        <v>0.60870000000000002</v>
      </c>
      <c r="BO10" s="97">
        <v>1.5</v>
      </c>
      <c r="BP10" s="97">
        <v>0.26469999999999999</v>
      </c>
      <c r="BQ10" s="97">
        <v>0.45279999999999998</v>
      </c>
      <c r="BR10" s="97">
        <v>1.5</v>
      </c>
      <c r="BS10" s="97">
        <v>0.1071</v>
      </c>
      <c r="BT10" s="97">
        <v>0.28949999999999998</v>
      </c>
      <c r="BU10" s="97">
        <v>1.5</v>
      </c>
      <c r="BV10" s="97">
        <v>0.2059</v>
      </c>
      <c r="BW10" s="97">
        <v>0.41510000000000002</v>
      </c>
      <c r="BX10" s="97">
        <v>1.5</v>
      </c>
      <c r="BY10" s="97">
        <v>3.5700000000000003E-2</v>
      </c>
      <c r="BZ10" s="97">
        <v>0.23680000000000001</v>
      </c>
      <c r="CA10" s="97">
        <v>3</v>
      </c>
      <c r="CB10" s="97">
        <v>0.7571</v>
      </c>
      <c r="CC10" s="97">
        <v>0.77510000000000001</v>
      </c>
      <c r="CD10" s="97">
        <v>3</v>
      </c>
      <c r="CE10" s="97">
        <v>1</v>
      </c>
      <c r="CF10" s="97">
        <v>1</v>
      </c>
      <c r="CG10" s="97">
        <v>3</v>
      </c>
      <c r="CH10" s="97">
        <v>4.7500000000000001E-2</v>
      </c>
      <c r="CI10" s="97">
        <v>5.6500000000000002E-2</v>
      </c>
      <c r="CJ10" s="97">
        <v>0</v>
      </c>
      <c r="CK10" s="97">
        <v>0.32300000000000001</v>
      </c>
      <c r="CL10" s="97">
        <v>0.16</v>
      </c>
      <c r="CM10" s="102">
        <v>0</v>
      </c>
      <c r="CN10" s="116">
        <v>40</v>
      </c>
      <c r="CO10" s="119" t="s">
        <v>591</v>
      </c>
    </row>
    <row r="11" spans="1:93" x14ac:dyDescent="0.25">
      <c r="A11" s="99" t="s">
        <v>28</v>
      </c>
      <c r="B11" s="100" t="s">
        <v>358</v>
      </c>
      <c r="C11" s="100" t="s">
        <v>359</v>
      </c>
      <c r="D11" s="100" t="s">
        <v>351</v>
      </c>
      <c r="E11" s="101" t="s">
        <v>468</v>
      </c>
      <c r="F11" s="110">
        <v>0.45540000000000003</v>
      </c>
      <c r="G11" s="97">
        <v>0.375</v>
      </c>
      <c r="H11" s="97">
        <v>0.98340000000000005</v>
      </c>
      <c r="I11" s="97">
        <v>0.94120000000000004</v>
      </c>
      <c r="J11" s="97">
        <v>0.97460000000000002</v>
      </c>
      <c r="K11" s="97">
        <v>0.98340000000000005</v>
      </c>
      <c r="L11" s="97">
        <v>0.94120000000000004</v>
      </c>
      <c r="M11" s="111">
        <v>0.98329999999999995</v>
      </c>
      <c r="N11" s="111">
        <v>0.2455</v>
      </c>
      <c r="O11" s="111">
        <v>0.1017</v>
      </c>
      <c r="P11" s="115">
        <v>0.47749999999999998</v>
      </c>
      <c r="Q11" s="115">
        <v>0.1976</v>
      </c>
      <c r="R11" s="115">
        <v>4.24E-2</v>
      </c>
      <c r="S11" s="115">
        <v>0.38940000000000002</v>
      </c>
      <c r="T11" s="115">
        <v>0.18179999999999999</v>
      </c>
      <c r="U11" s="115">
        <v>0.3</v>
      </c>
      <c r="V11" s="115">
        <v>0.5</v>
      </c>
      <c r="W11" s="115">
        <v>0.54549999999999998</v>
      </c>
      <c r="X11" s="115">
        <v>0.6</v>
      </c>
      <c r="Y11" s="115">
        <v>0.4</v>
      </c>
      <c r="Z11" s="115">
        <v>0.34520000000000001</v>
      </c>
      <c r="AA11" s="115">
        <v>0.48480000000000001</v>
      </c>
      <c r="AB11" s="115">
        <v>0.33929999999999999</v>
      </c>
      <c r="AC11" s="115">
        <v>0.28799999999999998</v>
      </c>
      <c r="AD11" s="115">
        <v>0.36159999999999998</v>
      </c>
      <c r="AE11" s="115">
        <v>0.25600000000000001</v>
      </c>
      <c r="AF11" s="115" t="s">
        <v>348</v>
      </c>
      <c r="AG11" s="115" t="s">
        <v>348</v>
      </c>
      <c r="AH11" s="115">
        <v>0.71109999999999995</v>
      </c>
      <c r="AI11" s="115">
        <v>0.18010000000000001</v>
      </c>
      <c r="AJ11" s="115">
        <v>5.1999999999999998E-3</v>
      </c>
      <c r="AK11" s="115">
        <v>0.2979</v>
      </c>
      <c r="AL11" s="115">
        <v>0.63829999999999998</v>
      </c>
      <c r="AM11" s="115">
        <v>0</v>
      </c>
      <c r="AN11" s="115">
        <v>0.89129999999999998</v>
      </c>
      <c r="AO11" s="115">
        <v>0.63080000000000003</v>
      </c>
      <c r="AP11" s="115">
        <v>0.8679</v>
      </c>
      <c r="AQ11" s="115">
        <v>0.58460000000000001</v>
      </c>
      <c r="AR11" s="115">
        <v>0.83330000000000004</v>
      </c>
      <c r="AS11" s="115">
        <v>0.66149999999999998</v>
      </c>
      <c r="AT11" s="115">
        <v>0.92859999999999998</v>
      </c>
      <c r="AU11" s="115" t="s">
        <v>348</v>
      </c>
      <c r="AV11" s="111" t="s">
        <v>348</v>
      </c>
      <c r="AW11" s="115">
        <v>0.99660000000000004</v>
      </c>
      <c r="AX11" s="115">
        <v>1</v>
      </c>
      <c r="AY11" s="115">
        <v>1</v>
      </c>
      <c r="AZ11" s="115">
        <v>0.15379999999999999</v>
      </c>
      <c r="BA11" s="115">
        <v>0.61539999999999995</v>
      </c>
      <c r="BB11" s="115">
        <v>0.69230000000000003</v>
      </c>
      <c r="BC11" s="109">
        <v>2</v>
      </c>
      <c r="BD11" s="96">
        <v>2</v>
      </c>
      <c r="BE11" s="96">
        <v>2</v>
      </c>
      <c r="BF11" s="96">
        <v>2</v>
      </c>
      <c r="BG11" s="96">
        <v>1</v>
      </c>
      <c r="BH11" s="96">
        <v>2</v>
      </c>
      <c r="BI11" s="96">
        <v>2</v>
      </c>
      <c r="BJ11" s="96">
        <v>2</v>
      </c>
      <c r="BK11" s="96">
        <v>2</v>
      </c>
      <c r="BL11" s="97">
        <v>1</v>
      </c>
      <c r="BM11" s="97">
        <v>0.45540000000000003</v>
      </c>
      <c r="BN11" s="97">
        <v>0.4587</v>
      </c>
      <c r="BO11" s="97">
        <v>1</v>
      </c>
      <c r="BP11" s="97">
        <v>0.24440000000000001</v>
      </c>
      <c r="BQ11" s="97">
        <v>0.24160000000000001</v>
      </c>
      <c r="BR11" s="97">
        <v>0.5</v>
      </c>
      <c r="BS11" s="97">
        <v>6.9599999999999995E-2</v>
      </c>
      <c r="BT11" s="97">
        <v>0.1172</v>
      </c>
      <c r="BU11" s="97">
        <v>1</v>
      </c>
      <c r="BV11" s="97">
        <v>0.21110000000000001</v>
      </c>
      <c r="BW11" s="97">
        <v>0.21909999999999999</v>
      </c>
      <c r="BX11" s="97">
        <v>1</v>
      </c>
      <c r="BY11" s="97">
        <v>6.9599999999999995E-2</v>
      </c>
      <c r="BZ11" s="97">
        <v>8.5900000000000004E-2</v>
      </c>
      <c r="CA11" s="97">
        <v>3</v>
      </c>
      <c r="CB11" s="97">
        <v>0.71240000000000003</v>
      </c>
      <c r="CC11" s="97">
        <v>0.71109999999999995</v>
      </c>
      <c r="CD11" s="97">
        <v>3</v>
      </c>
      <c r="CE11" s="97">
        <v>1</v>
      </c>
      <c r="CF11" s="97">
        <v>1</v>
      </c>
      <c r="CG11" s="97">
        <v>2</v>
      </c>
      <c r="CH11" s="97">
        <v>0.14599999999999999</v>
      </c>
      <c r="CI11" s="97">
        <v>0.13400000000000001</v>
      </c>
      <c r="CJ11" s="97">
        <v>1</v>
      </c>
      <c r="CK11" s="97">
        <v>0.23200000000000001</v>
      </c>
      <c r="CL11" s="97">
        <v>0.27900000000000003</v>
      </c>
      <c r="CM11" s="102">
        <v>1</v>
      </c>
      <c r="CN11" s="116">
        <v>40</v>
      </c>
      <c r="CO11" s="119" t="s">
        <v>591</v>
      </c>
    </row>
    <row r="12" spans="1:93" x14ac:dyDescent="0.25">
      <c r="A12" s="99" t="s">
        <v>135</v>
      </c>
      <c r="B12" s="100" t="s">
        <v>423</v>
      </c>
      <c r="C12" s="100" t="s">
        <v>424</v>
      </c>
      <c r="D12" s="100" t="s">
        <v>351</v>
      </c>
      <c r="E12" s="101" t="s">
        <v>469</v>
      </c>
      <c r="F12" s="110">
        <v>0.44440000000000002</v>
      </c>
      <c r="G12" s="97">
        <v>0.16669999999999999</v>
      </c>
      <c r="H12" s="97">
        <v>1</v>
      </c>
      <c r="I12" s="97">
        <v>0.92859999999999998</v>
      </c>
      <c r="J12" s="97">
        <v>0.90910000000000002</v>
      </c>
      <c r="K12" s="97">
        <v>1</v>
      </c>
      <c r="L12" s="97">
        <v>1</v>
      </c>
      <c r="M12" s="111">
        <v>0.86360000000000003</v>
      </c>
      <c r="N12" s="111">
        <v>5.8799999999999998E-2</v>
      </c>
      <c r="O12" s="111">
        <v>0</v>
      </c>
      <c r="P12" s="115">
        <v>0.1053</v>
      </c>
      <c r="Q12" s="115">
        <v>5.8799999999999998E-2</v>
      </c>
      <c r="R12" s="115">
        <v>0</v>
      </c>
      <c r="S12" s="115">
        <v>0.1111</v>
      </c>
      <c r="T12" s="115">
        <v>0.33329999999999999</v>
      </c>
      <c r="U12" s="115">
        <v>0</v>
      </c>
      <c r="V12" s="115">
        <v>0</v>
      </c>
      <c r="W12" s="115">
        <v>0</v>
      </c>
      <c r="X12" s="115">
        <v>0</v>
      </c>
      <c r="Y12" s="115">
        <v>0</v>
      </c>
      <c r="Z12" s="115">
        <v>0.33050000000000002</v>
      </c>
      <c r="AA12" s="115">
        <v>0.42420000000000002</v>
      </c>
      <c r="AB12" s="115">
        <v>0.60899999999999999</v>
      </c>
      <c r="AC12" s="115">
        <v>0.216</v>
      </c>
      <c r="AD12" s="115">
        <v>0.33579999999999999</v>
      </c>
      <c r="AE12" s="115">
        <v>0.60860000000000003</v>
      </c>
      <c r="AF12" s="115" t="s">
        <v>348</v>
      </c>
      <c r="AG12" s="115" t="s">
        <v>348</v>
      </c>
      <c r="AH12" s="115">
        <v>0.54369999999999996</v>
      </c>
      <c r="AI12" s="115">
        <v>7.7700000000000005E-2</v>
      </c>
      <c r="AJ12" s="115">
        <v>9.7000000000000003E-3</v>
      </c>
      <c r="AK12" s="115">
        <v>0</v>
      </c>
      <c r="AL12" s="115">
        <v>0.66669999999999996</v>
      </c>
      <c r="AM12" s="115">
        <v>0.16669999999999999</v>
      </c>
      <c r="AN12" s="115">
        <v>1</v>
      </c>
      <c r="AO12" s="115">
        <v>1</v>
      </c>
      <c r="AP12" s="115">
        <v>1</v>
      </c>
      <c r="AQ12" s="115">
        <v>1</v>
      </c>
      <c r="AR12" s="115">
        <v>1</v>
      </c>
      <c r="AS12" s="115">
        <v>1</v>
      </c>
      <c r="AT12" s="115">
        <v>1</v>
      </c>
      <c r="AU12" s="115" t="s">
        <v>348</v>
      </c>
      <c r="AV12" s="111" t="s">
        <v>348</v>
      </c>
      <c r="AW12" s="115">
        <v>1</v>
      </c>
      <c r="AX12" s="115">
        <v>1</v>
      </c>
      <c r="AY12" s="115">
        <v>1</v>
      </c>
      <c r="AZ12" s="115">
        <v>6.6699999999999995E-2</v>
      </c>
      <c r="BA12" s="115">
        <v>0.5333</v>
      </c>
      <c r="BB12" s="115">
        <v>0.6</v>
      </c>
      <c r="BC12" s="109">
        <v>2</v>
      </c>
      <c r="BD12" s="96">
        <v>2</v>
      </c>
      <c r="BE12" s="96">
        <v>2</v>
      </c>
      <c r="BF12" s="96">
        <v>2</v>
      </c>
      <c r="BG12" s="96">
        <v>2</v>
      </c>
      <c r="BH12" s="96">
        <v>2</v>
      </c>
      <c r="BI12" s="96">
        <v>2</v>
      </c>
      <c r="BJ12" s="96">
        <v>2</v>
      </c>
      <c r="BK12" s="96">
        <v>2</v>
      </c>
      <c r="BL12" s="97">
        <v>1</v>
      </c>
      <c r="BM12" s="97">
        <v>0.44440000000000002</v>
      </c>
      <c r="BN12" s="97">
        <v>0.54549999999999998</v>
      </c>
      <c r="BO12" s="97">
        <v>0.5</v>
      </c>
      <c r="BP12" s="97" t="s">
        <v>422</v>
      </c>
      <c r="BQ12" s="97">
        <v>0.1</v>
      </c>
      <c r="BR12" s="97">
        <v>0</v>
      </c>
      <c r="BS12" s="97" t="s">
        <v>422</v>
      </c>
      <c r="BT12" s="97">
        <v>0</v>
      </c>
      <c r="BU12" s="97">
        <v>0.5</v>
      </c>
      <c r="BV12" s="97" t="s">
        <v>422</v>
      </c>
      <c r="BW12" s="97">
        <v>0.05</v>
      </c>
      <c r="BX12" s="97">
        <v>0</v>
      </c>
      <c r="BY12" s="97" t="s">
        <v>422</v>
      </c>
      <c r="BZ12" s="97">
        <v>0</v>
      </c>
      <c r="CA12" s="97">
        <v>0</v>
      </c>
      <c r="CB12" s="97">
        <v>0.5494</v>
      </c>
      <c r="CC12" s="97">
        <v>0.54369999999999996</v>
      </c>
      <c r="CD12" s="97">
        <v>3</v>
      </c>
      <c r="CE12" s="97">
        <v>1</v>
      </c>
      <c r="CF12" s="97">
        <v>1</v>
      </c>
      <c r="CG12" s="97">
        <v>2</v>
      </c>
      <c r="CH12" s="97">
        <v>0.1646</v>
      </c>
      <c r="CI12" s="97">
        <v>0.16980000000000001</v>
      </c>
      <c r="CJ12" s="97">
        <v>1</v>
      </c>
      <c r="CK12" s="97">
        <v>0.16650000000000001</v>
      </c>
      <c r="CL12" s="97">
        <v>0.17599999999999999</v>
      </c>
      <c r="CM12" s="102">
        <v>1</v>
      </c>
      <c r="CN12" s="116">
        <v>40</v>
      </c>
      <c r="CO12" s="119" t="s">
        <v>590</v>
      </c>
    </row>
    <row r="13" spans="1:93" x14ac:dyDescent="0.25">
      <c r="A13" s="99" t="s">
        <v>29</v>
      </c>
      <c r="B13" s="100" t="s">
        <v>360</v>
      </c>
      <c r="C13" s="100" t="s">
        <v>361</v>
      </c>
      <c r="D13" s="100" t="s">
        <v>351</v>
      </c>
      <c r="E13" s="101" t="s">
        <v>470</v>
      </c>
      <c r="F13" s="110">
        <v>0.6875</v>
      </c>
      <c r="G13" s="97">
        <v>0.1875</v>
      </c>
      <c r="H13" s="97">
        <v>1</v>
      </c>
      <c r="I13" s="97">
        <v>0.6452</v>
      </c>
      <c r="J13" s="97">
        <v>0.95</v>
      </c>
      <c r="K13" s="97">
        <v>1</v>
      </c>
      <c r="L13" s="97">
        <v>0.7419</v>
      </c>
      <c r="M13" s="111">
        <v>1</v>
      </c>
      <c r="N13" s="111">
        <v>0.1</v>
      </c>
      <c r="O13" s="111">
        <v>0.21049999999999999</v>
      </c>
      <c r="P13" s="115">
        <v>0.26319999999999999</v>
      </c>
      <c r="Q13" s="115">
        <v>0.35</v>
      </c>
      <c r="R13" s="115">
        <v>5.2600000000000001E-2</v>
      </c>
      <c r="S13" s="115">
        <v>0.17649999999999999</v>
      </c>
      <c r="T13" s="115">
        <v>0</v>
      </c>
      <c r="U13" s="115">
        <v>1</v>
      </c>
      <c r="V13" s="115">
        <v>0</v>
      </c>
      <c r="W13" s="115">
        <v>0</v>
      </c>
      <c r="X13" s="115">
        <v>0.25</v>
      </c>
      <c r="Y13" s="115">
        <v>0</v>
      </c>
      <c r="Z13" s="115">
        <v>0.27779999999999999</v>
      </c>
      <c r="AA13" s="115">
        <v>0.28949999999999998</v>
      </c>
      <c r="AB13" s="115">
        <v>0.44359999999999999</v>
      </c>
      <c r="AC13" s="115">
        <v>3.5200000000000002E-2</v>
      </c>
      <c r="AD13" s="115">
        <v>0.18579999999999999</v>
      </c>
      <c r="AE13" s="115">
        <v>0.4511</v>
      </c>
      <c r="AF13" s="115" t="s">
        <v>348</v>
      </c>
      <c r="AG13" s="115" t="s">
        <v>348</v>
      </c>
      <c r="AH13" s="115">
        <v>0.67</v>
      </c>
      <c r="AI13" s="115">
        <v>0.23</v>
      </c>
      <c r="AJ13" s="115">
        <v>0</v>
      </c>
      <c r="AK13" s="115">
        <v>0.73329999999999995</v>
      </c>
      <c r="AL13" s="115">
        <v>0.2</v>
      </c>
      <c r="AM13" s="115">
        <v>0</v>
      </c>
      <c r="AN13" s="115">
        <v>1</v>
      </c>
      <c r="AO13" s="115">
        <v>0.41670000000000001</v>
      </c>
      <c r="AP13" s="115">
        <v>1</v>
      </c>
      <c r="AQ13" s="115">
        <v>0.41670000000000001</v>
      </c>
      <c r="AR13" s="115">
        <v>1</v>
      </c>
      <c r="AS13" s="115">
        <v>0.41670000000000001</v>
      </c>
      <c r="AT13" s="115">
        <v>1</v>
      </c>
      <c r="AU13" s="115" t="s">
        <v>348</v>
      </c>
      <c r="AV13" s="111" t="s">
        <v>348</v>
      </c>
      <c r="AW13" s="115">
        <v>1</v>
      </c>
      <c r="AX13" s="115">
        <v>1</v>
      </c>
      <c r="AY13" s="115">
        <v>1</v>
      </c>
      <c r="AZ13" s="115">
        <v>9.5200000000000007E-2</v>
      </c>
      <c r="BA13" s="115">
        <v>0.61899999999999999</v>
      </c>
      <c r="BB13" s="115">
        <v>0.61899999999999999</v>
      </c>
      <c r="BC13" s="109">
        <v>2</v>
      </c>
      <c r="BD13" s="96">
        <v>2</v>
      </c>
      <c r="BE13" s="96">
        <v>2</v>
      </c>
      <c r="BF13" s="96">
        <v>2</v>
      </c>
      <c r="BG13" s="96">
        <v>2</v>
      </c>
      <c r="BH13" s="96">
        <v>2</v>
      </c>
      <c r="BI13" s="96">
        <v>2</v>
      </c>
      <c r="BJ13" s="96">
        <v>2</v>
      </c>
      <c r="BK13" s="96">
        <v>2</v>
      </c>
      <c r="BL13" s="97">
        <v>0</v>
      </c>
      <c r="BM13" s="97">
        <v>0.6875</v>
      </c>
      <c r="BN13" s="97">
        <v>0.5</v>
      </c>
      <c r="BO13" s="97">
        <v>0</v>
      </c>
      <c r="BP13" s="97">
        <v>0.1351</v>
      </c>
      <c r="BQ13" s="97">
        <v>9.0899999999999995E-2</v>
      </c>
      <c r="BR13" s="97">
        <v>1.5</v>
      </c>
      <c r="BS13" s="97">
        <v>0.23080000000000001</v>
      </c>
      <c r="BT13" s="97">
        <v>0.25</v>
      </c>
      <c r="BU13" s="97">
        <v>1.5</v>
      </c>
      <c r="BV13" s="97">
        <v>0.18920000000000001</v>
      </c>
      <c r="BW13" s="97">
        <v>0.31819999999999998</v>
      </c>
      <c r="BX13" s="97">
        <v>1</v>
      </c>
      <c r="BY13" s="97">
        <v>8.6999999999999994E-2</v>
      </c>
      <c r="BZ13" s="97">
        <v>8.6999999999999994E-2</v>
      </c>
      <c r="CA13" s="97">
        <v>2</v>
      </c>
      <c r="CB13" s="97">
        <v>0.63639999999999997</v>
      </c>
      <c r="CC13" s="97">
        <v>0.67</v>
      </c>
      <c r="CD13" s="97">
        <v>3</v>
      </c>
      <c r="CE13" s="97">
        <v>1</v>
      </c>
      <c r="CF13" s="97">
        <v>1</v>
      </c>
      <c r="CG13" s="97">
        <v>0</v>
      </c>
      <c r="CH13" s="97">
        <v>0.15079999999999999</v>
      </c>
      <c r="CI13" s="97">
        <v>0.18410000000000001</v>
      </c>
      <c r="CJ13" s="97">
        <v>2</v>
      </c>
      <c r="CK13" s="97">
        <v>0.27600000000000002</v>
      </c>
      <c r="CL13" s="97">
        <v>0.33300000000000002</v>
      </c>
      <c r="CM13" s="102">
        <v>1</v>
      </c>
      <c r="CN13" s="116">
        <v>40</v>
      </c>
      <c r="CO13" s="119" t="s">
        <v>590</v>
      </c>
    </row>
    <row r="14" spans="1:93" x14ac:dyDescent="0.25">
      <c r="A14" s="99" t="s">
        <v>330</v>
      </c>
      <c r="B14" s="100" t="s">
        <v>425</v>
      </c>
      <c r="C14" s="100" t="s">
        <v>426</v>
      </c>
      <c r="D14" s="100" t="s">
        <v>351</v>
      </c>
      <c r="E14" s="101" t="s">
        <v>471</v>
      </c>
      <c r="F14" s="110">
        <v>0.4</v>
      </c>
      <c r="G14" s="97">
        <v>0.6</v>
      </c>
      <c r="H14" s="97">
        <v>1</v>
      </c>
      <c r="I14" s="97">
        <v>1</v>
      </c>
      <c r="J14" s="97">
        <v>1</v>
      </c>
      <c r="K14" s="97">
        <v>1</v>
      </c>
      <c r="L14" s="97">
        <v>1</v>
      </c>
      <c r="M14" s="111">
        <v>1</v>
      </c>
      <c r="N14" s="111">
        <v>0.16669999999999999</v>
      </c>
      <c r="O14" s="111">
        <v>0</v>
      </c>
      <c r="P14" s="115">
        <v>0.21429999999999999</v>
      </c>
      <c r="Q14" s="115">
        <v>0</v>
      </c>
      <c r="R14" s="115">
        <v>6.6699999999999995E-2</v>
      </c>
      <c r="S14" s="115">
        <v>0.20830000000000001</v>
      </c>
      <c r="T14" s="115">
        <v>0</v>
      </c>
      <c r="U14" s="115">
        <v>0</v>
      </c>
      <c r="V14" s="115">
        <v>0</v>
      </c>
      <c r="W14" s="115">
        <v>0</v>
      </c>
      <c r="X14" s="115">
        <v>0</v>
      </c>
      <c r="Y14" s="115">
        <v>0</v>
      </c>
      <c r="Z14" s="115">
        <v>0.24709999999999999</v>
      </c>
      <c r="AA14" s="115">
        <v>0.35349999999999998</v>
      </c>
      <c r="AB14" s="115">
        <v>0.54569999999999996</v>
      </c>
      <c r="AC14" s="115">
        <v>0.35630000000000001</v>
      </c>
      <c r="AD14" s="115">
        <v>0.12529999999999999</v>
      </c>
      <c r="AE14" s="115">
        <v>8.9300000000000004E-2</v>
      </c>
      <c r="AF14" s="115" t="s">
        <v>348</v>
      </c>
      <c r="AG14" s="115" t="s">
        <v>348</v>
      </c>
      <c r="AH14" s="115">
        <v>0.8</v>
      </c>
      <c r="AI14" s="115">
        <v>9.4100000000000003E-2</v>
      </c>
      <c r="AJ14" s="115">
        <v>1.7600000000000001E-2</v>
      </c>
      <c r="AK14" s="115">
        <v>0.75</v>
      </c>
      <c r="AL14" s="115">
        <v>0.25</v>
      </c>
      <c r="AM14" s="115">
        <v>0</v>
      </c>
      <c r="AN14" s="115">
        <v>0.66669999999999996</v>
      </c>
      <c r="AO14" s="115">
        <v>0.71430000000000005</v>
      </c>
      <c r="AP14" s="115">
        <v>0.5</v>
      </c>
      <c r="AQ14" s="115">
        <v>0.57140000000000002</v>
      </c>
      <c r="AR14" s="115">
        <v>0.8</v>
      </c>
      <c r="AS14" s="115">
        <v>0.57140000000000002</v>
      </c>
      <c r="AT14" s="115" t="s">
        <v>422</v>
      </c>
      <c r="AU14" s="115" t="s">
        <v>348</v>
      </c>
      <c r="AV14" s="111" t="s">
        <v>348</v>
      </c>
      <c r="AW14" s="115">
        <v>1</v>
      </c>
      <c r="AX14" s="115">
        <v>1</v>
      </c>
      <c r="AY14" s="115">
        <v>1</v>
      </c>
      <c r="AZ14" s="115">
        <v>0</v>
      </c>
      <c r="BA14" s="115">
        <v>0.25</v>
      </c>
      <c r="BB14" s="115">
        <v>0.75</v>
      </c>
      <c r="BC14" s="109">
        <v>2</v>
      </c>
      <c r="BD14" s="96">
        <v>2</v>
      </c>
      <c r="BE14" s="96">
        <v>2</v>
      </c>
      <c r="BF14" s="96">
        <v>2</v>
      </c>
      <c r="BG14" s="96">
        <v>2</v>
      </c>
      <c r="BH14" s="96">
        <v>2</v>
      </c>
      <c r="BI14" s="96">
        <v>2</v>
      </c>
      <c r="BJ14" s="96">
        <v>2</v>
      </c>
      <c r="BK14" s="96">
        <v>2</v>
      </c>
      <c r="BL14" s="97">
        <v>2</v>
      </c>
      <c r="BM14" s="97">
        <v>0.4</v>
      </c>
      <c r="BN14" s="97">
        <v>0.57140000000000002</v>
      </c>
      <c r="BO14" s="97">
        <v>0.5</v>
      </c>
      <c r="BP14" s="97" t="s">
        <v>422</v>
      </c>
      <c r="BQ14" s="97">
        <v>0.16669999999999999</v>
      </c>
      <c r="BR14" s="97">
        <v>0</v>
      </c>
      <c r="BS14" s="97" t="s">
        <v>422</v>
      </c>
      <c r="BT14" s="97">
        <v>0</v>
      </c>
      <c r="BU14" s="97">
        <v>0</v>
      </c>
      <c r="BV14" s="97" t="s">
        <v>422</v>
      </c>
      <c r="BW14" s="97">
        <v>0</v>
      </c>
      <c r="BX14" s="97">
        <v>0.5</v>
      </c>
      <c r="BY14" s="97" t="s">
        <v>422</v>
      </c>
      <c r="BZ14" s="97">
        <v>6.6699999999999995E-2</v>
      </c>
      <c r="CA14" s="97">
        <v>3</v>
      </c>
      <c r="CB14" s="97">
        <v>0.84279999999999999</v>
      </c>
      <c r="CC14" s="97">
        <v>0.8</v>
      </c>
      <c r="CD14" s="97">
        <v>3</v>
      </c>
      <c r="CE14" s="97">
        <v>1</v>
      </c>
      <c r="CF14" s="97">
        <v>1</v>
      </c>
      <c r="CG14" s="97">
        <v>1</v>
      </c>
      <c r="CH14" s="97">
        <v>0.26829999999999998</v>
      </c>
      <c r="CI14" s="97">
        <v>0.24160000000000001</v>
      </c>
      <c r="CJ14" s="97">
        <v>3</v>
      </c>
      <c r="CK14" s="97">
        <v>0.60000000000000009</v>
      </c>
      <c r="CL14" s="97">
        <v>0.35299999999999998</v>
      </c>
      <c r="CM14" s="102">
        <v>1</v>
      </c>
      <c r="CN14" s="116">
        <v>40</v>
      </c>
      <c r="CO14" s="119" t="s">
        <v>591</v>
      </c>
    </row>
    <row r="15" spans="1:93" x14ac:dyDescent="0.25">
      <c r="A15" s="99" t="s">
        <v>30</v>
      </c>
      <c r="B15" s="100" t="s">
        <v>472</v>
      </c>
      <c r="C15" s="100" t="s">
        <v>30</v>
      </c>
      <c r="D15" s="100" t="s">
        <v>351</v>
      </c>
      <c r="E15" s="101" t="s">
        <v>473</v>
      </c>
      <c r="F15" s="110">
        <v>0.75219999999999998</v>
      </c>
      <c r="G15" s="97">
        <v>0.15040000000000001</v>
      </c>
      <c r="H15" s="97">
        <v>0.99060000000000004</v>
      </c>
      <c r="I15" s="97">
        <v>0.96479999999999999</v>
      </c>
      <c r="J15" s="97">
        <v>0.93620000000000003</v>
      </c>
      <c r="K15" s="97">
        <v>0.99060000000000004</v>
      </c>
      <c r="L15" s="97">
        <v>0.9849</v>
      </c>
      <c r="M15" s="111">
        <v>0.93679999999999997</v>
      </c>
      <c r="N15" s="111">
        <v>0.14649999999999999</v>
      </c>
      <c r="O15" s="111">
        <v>8.6199999999999999E-2</v>
      </c>
      <c r="P15" s="115">
        <v>0.5</v>
      </c>
      <c r="Q15" s="115">
        <v>0.1313</v>
      </c>
      <c r="R15" s="115">
        <v>2.2700000000000001E-2</v>
      </c>
      <c r="S15" s="115">
        <v>0.28670000000000001</v>
      </c>
      <c r="T15" s="115">
        <v>0.5</v>
      </c>
      <c r="U15" s="115">
        <v>0.38890000000000002</v>
      </c>
      <c r="V15" s="115">
        <v>0.5</v>
      </c>
      <c r="W15" s="115">
        <v>0.58330000000000004</v>
      </c>
      <c r="X15" s="115">
        <v>0.35</v>
      </c>
      <c r="Y15" s="115">
        <v>0.35</v>
      </c>
      <c r="Z15" s="115">
        <v>0.4098</v>
      </c>
      <c r="AA15" s="115">
        <v>0.42149999999999999</v>
      </c>
      <c r="AB15" s="115">
        <v>0.36130000000000001</v>
      </c>
      <c r="AC15" s="115">
        <v>0.33629999999999999</v>
      </c>
      <c r="AD15" s="115">
        <v>0.26050000000000001</v>
      </c>
      <c r="AE15" s="115">
        <v>0.37590000000000001</v>
      </c>
      <c r="AF15" s="115" t="s">
        <v>348</v>
      </c>
      <c r="AG15" s="115" t="s">
        <v>348</v>
      </c>
      <c r="AH15" s="115">
        <v>0.621</v>
      </c>
      <c r="AI15" s="115">
        <v>0.1741</v>
      </c>
      <c r="AJ15" s="115">
        <v>6.3E-3</v>
      </c>
      <c r="AK15" s="115">
        <v>0.3286</v>
      </c>
      <c r="AL15" s="115">
        <v>0.51429999999999998</v>
      </c>
      <c r="AM15" s="115">
        <v>0</v>
      </c>
      <c r="AN15" s="115">
        <v>0.85850000000000004</v>
      </c>
      <c r="AO15" s="115">
        <v>0.53620000000000001</v>
      </c>
      <c r="AP15" s="115">
        <v>0.86270000000000002</v>
      </c>
      <c r="AQ15" s="115">
        <v>0.59150000000000003</v>
      </c>
      <c r="AR15" s="115">
        <v>0.82310000000000005</v>
      </c>
      <c r="AS15" s="115">
        <v>0.74890000000000001</v>
      </c>
      <c r="AT15" s="115">
        <v>1</v>
      </c>
      <c r="AU15" s="115" t="s">
        <v>348</v>
      </c>
      <c r="AV15" s="111" t="s">
        <v>348</v>
      </c>
      <c r="AW15" s="115">
        <v>1</v>
      </c>
      <c r="AX15" s="115">
        <v>1</v>
      </c>
      <c r="AY15" s="115">
        <v>1</v>
      </c>
      <c r="AZ15" s="115">
        <v>0.26919999999999999</v>
      </c>
      <c r="BA15" s="115">
        <v>0.73080000000000001</v>
      </c>
      <c r="BB15" s="115">
        <v>0.86539999999999995</v>
      </c>
      <c r="BC15" s="109">
        <v>2</v>
      </c>
      <c r="BD15" s="96">
        <v>2</v>
      </c>
      <c r="BE15" s="96">
        <v>2</v>
      </c>
      <c r="BF15" s="96">
        <v>2</v>
      </c>
      <c r="BG15" s="96">
        <v>2</v>
      </c>
      <c r="BH15" s="96">
        <v>2</v>
      </c>
      <c r="BI15" s="96">
        <v>2</v>
      </c>
      <c r="BJ15" s="96">
        <v>2</v>
      </c>
      <c r="BK15" s="96">
        <v>2</v>
      </c>
      <c r="BL15" s="97">
        <v>2</v>
      </c>
      <c r="BM15" s="97">
        <v>0.75219999999999998</v>
      </c>
      <c r="BN15" s="97">
        <v>0.64910000000000001</v>
      </c>
      <c r="BO15" s="97">
        <v>0</v>
      </c>
      <c r="BP15" s="97">
        <v>0.21</v>
      </c>
      <c r="BQ15" s="97">
        <v>0.16669999999999999</v>
      </c>
      <c r="BR15" s="97">
        <v>0.5</v>
      </c>
      <c r="BS15" s="97">
        <v>0.1077</v>
      </c>
      <c r="BT15" s="97">
        <v>0.11459999999999999</v>
      </c>
      <c r="BU15" s="97">
        <v>0</v>
      </c>
      <c r="BV15" s="97">
        <v>0.24429999999999999</v>
      </c>
      <c r="BW15" s="97">
        <v>0.15709999999999999</v>
      </c>
      <c r="BX15" s="97">
        <v>0</v>
      </c>
      <c r="BY15" s="97">
        <v>8.72E-2</v>
      </c>
      <c r="BZ15" s="97">
        <v>5.6099999999999997E-2</v>
      </c>
      <c r="CA15" s="97">
        <v>0</v>
      </c>
      <c r="CB15" s="97">
        <v>0.63780000000000003</v>
      </c>
      <c r="CC15" s="97">
        <v>0.621</v>
      </c>
      <c r="CD15" s="97">
        <v>3</v>
      </c>
      <c r="CE15" s="97">
        <v>1</v>
      </c>
      <c r="CF15" s="97">
        <v>1</v>
      </c>
      <c r="CG15" s="97">
        <v>2</v>
      </c>
      <c r="CH15" s="97">
        <v>0.1603</v>
      </c>
      <c r="CI15" s="97">
        <v>0.1346</v>
      </c>
      <c r="CJ15" s="97">
        <v>3</v>
      </c>
      <c r="CK15" s="97">
        <v>0.39500000000000002</v>
      </c>
      <c r="CL15" s="97">
        <v>0.39600000000000002</v>
      </c>
      <c r="CM15" s="102">
        <v>1</v>
      </c>
      <c r="CN15" s="116">
        <v>40</v>
      </c>
      <c r="CO15" s="119" t="s">
        <v>590</v>
      </c>
    </row>
    <row r="16" spans="1:93" x14ac:dyDescent="0.25">
      <c r="A16" s="99" t="s">
        <v>31</v>
      </c>
      <c r="B16" s="100" t="s">
        <v>474</v>
      </c>
      <c r="C16" s="100" t="s">
        <v>475</v>
      </c>
      <c r="D16" s="100" t="s">
        <v>351</v>
      </c>
      <c r="E16" s="101" t="s">
        <v>476</v>
      </c>
      <c r="F16" s="110">
        <v>0.53480000000000005</v>
      </c>
      <c r="G16" s="97">
        <v>0.21840000000000001</v>
      </c>
      <c r="H16" s="97">
        <v>0.99570000000000003</v>
      </c>
      <c r="I16" s="97">
        <v>0.97940000000000005</v>
      </c>
      <c r="J16" s="97">
        <v>0.96870000000000001</v>
      </c>
      <c r="K16" s="97">
        <v>0.99139999999999995</v>
      </c>
      <c r="L16" s="97">
        <v>0.9748</v>
      </c>
      <c r="M16" s="111">
        <v>0.94950000000000001</v>
      </c>
      <c r="N16" s="111">
        <v>0.1694</v>
      </c>
      <c r="O16" s="111">
        <v>0.12759999999999999</v>
      </c>
      <c r="P16" s="115">
        <v>0.53720000000000001</v>
      </c>
      <c r="Q16" s="115">
        <v>0.1166</v>
      </c>
      <c r="R16" s="115">
        <v>2.5600000000000001E-2</v>
      </c>
      <c r="S16" s="115">
        <v>0.28570000000000001</v>
      </c>
      <c r="T16" s="115">
        <v>0.44119999999999998</v>
      </c>
      <c r="U16" s="115">
        <v>0.37140000000000001</v>
      </c>
      <c r="V16" s="115">
        <v>0.5484</v>
      </c>
      <c r="W16" s="115">
        <v>0.38240000000000002</v>
      </c>
      <c r="X16" s="115">
        <v>0.28570000000000001</v>
      </c>
      <c r="Y16" s="115">
        <v>0.3871</v>
      </c>
      <c r="Z16" s="115">
        <v>0.37</v>
      </c>
      <c r="AA16" s="115">
        <v>0.36709999999999998</v>
      </c>
      <c r="AB16" s="115">
        <v>0.3054</v>
      </c>
      <c r="AC16" s="115">
        <v>0.2626</v>
      </c>
      <c r="AD16" s="115">
        <v>0.18890000000000001</v>
      </c>
      <c r="AE16" s="115">
        <v>0.23719999999999999</v>
      </c>
      <c r="AF16" s="115" t="s">
        <v>348</v>
      </c>
      <c r="AG16" s="115" t="s">
        <v>348</v>
      </c>
      <c r="AH16" s="115">
        <v>0.49869999999999998</v>
      </c>
      <c r="AI16" s="115">
        <v>0.1706</v>
      </c>
      <c r="AJ16" s="115">
        <v>7.1000000000000004E-3</v>
      </c>
      <c r="AK16" s="115">
        <v>0.15790000000000001</v>
      </c>
      <c r="AL16" s="115">
        <v>0.74160000000000004</v>
      </c>
      <c r="AM16" s="115">
        <v>2.3999999999999998E-3</v>
      </c>
      <c r="AN16" s="115">
        <v>0.95</v>
      </c>
      <c r="AO16" s="115">
        <v>0.44879999999999998</v>
      </c>
      <c r="AP16" s="115">
        <v>0.94589999999999996</v>
      </c>
      <c r="AQ16" s="115">
        <v>0.49209999999999998</v>
      </c>
      <c r="AR16" s="115">
        <v>0.94610000000000005</v>
      </c>
      <c r="AS16" s="115">
        <v>0.59450000000000003</v>
      </c>
      <c r="AT16" s="115">
        <v>0.97299999999999998</v>
      </c>
      <c r="AU16" s="115" t="s">
        <v>348</v>
      </c>
      <c r="AV16" s="111" t="s">
        <v>348</v>
      </c>
      <c r="AW16" s="115">
        <v>0.99639999999999995</v>
      </c>
      <c r="AX16" s="115">
        <v>1</v>
      </c>
      <c r="AY16" s="115">
        <v>1</v>
      </c>
      <c r="AZ16" s="115">
        <v>0.1769</v>
      </c>
      <c r="BA16" s="115">
        <v>0.63080000000000003</v>
      </c>
      <c r="BB16" s="115">
        <v>0.71540000000000004</v>
      </c>
      <c r="BC16" s="109">
        <v>2</v>
      </c>
      <c r="BD16" s="96">
        <v>2</v>
      </c>
      <c r="BE16" s="96">
        <v>2</v>
      </c>
      <c r="BF16" s="96">
        <v>2</v>
      </c>
      <c r="BG16" s="96">
        <v>1</v>
      </c>
      <c r="BH16" s="96">
        <v>2</v>
      </c>
      <c r="BI16" s="96">
        <v>2</v>
      </c>
      <c r="BJ16" s="96">
        <v>2</v>
      </c>
      <c r="BK16" s="96">
        <v>2</v>
      </c>
      <c r="BL16" s="97">
        <v>2</v>
      </c>
      <c r="BM16" s="97">
        <v>0.53480000000000005</v>
      </c>
      <c r="BN16" s="97">
        <v>0.57489999999999997</v>
      </c>
      <c r="BO16" s="97">
        <v>0.5</v>
      </c>
      <c r="BP16" s="97">
        <v>0.16550000000000001</v>
      </c>
      <c r="BQ16" s="97">
        <v>0.18920000000000001</v>
      </c>
      <c r="BR16" s="97">
        <v>1</v>
      </c>
      <c r="BS16" s="97">
        <v>0.13300000000000001</v>
      </c>
      <c r="BT16" s="97">
        <v>0.14749999999999999</v>
      </c>
      <c r="BU16" s="97">
        <v>0</v>
      </c>
      <c r="BV16" s="97">
        <v>0.13619999999999999</v>
      </c>
      <c r="BW16" s="97">
        <v>0.1361</v>
      </c>
      <c r="BX16" s="97">
        <v>0</v>
      </c>
      <c r="BY16" s="97">
        <v>7.1800000000000003E-2</v>
      </c>
      <c r="BZ16" s="97">
        <v>4.7100000000000003E-2</v>
      </c>
      <c r="CA16" s="97">
        <v>1</v>
      </c>
      <c r="CB16" s="97">
        <v>0.47260000000000002</v>
      </c>
      <c r="CC16" s="97">
        <v>0.49869999999999998</v>
      </c>
      <c r="CD16" s="97">
        <v>3</v>
      </c>
      <c r="CE16" s="97">
        <v>1</v>
      </c>
      <c r="CF16" s="97">
        <v>1</v>
      </c>
      <c r="CG16" s="97">
        <v>2</v>
      </c>
      <c r="CH16" s="97">
        <v>0.16300000000000001</v>
      </c>
      <c r="CI16" s="97">
        <v>0.16300000000000001</v>
      </c>
      <c r="CJ16" s="97">
        <v>0</v>
      </c>
      <c r="CK16" s="97">
        <v>0.13700000000000001</v>
      </c>
      <c r="CL16" s="97">
        <v>0.123</v>
      </c>
      <c r="CM16" s="102">
        <v>0</v>
      </c>
      <c r="CN16" s="116">
        <v>40</v>
      </c>
      <c r="CO16" s="119" t="s">
        <v>590</v>
      </c>
    </row>
    <row r="17" spans="1:93" x14ac:dyDescent="0.25">
      <c r="A17" s="99" t="s">
        <v>32</v>
      </c>
      <c r="B17" s="100" t="s">
        <v>477</v>
      </c>
      <c r="C17" s="100" t="s">
        <v>478</v>
      </c>
      <c r="D17" s="100" t="s">
        <v>351</v>
      </c>
      <c r="E17" s="101" t="s">
        <v>479</v>
      </c>
      <c r="F17" s="110">
        <v>0.66669999999999996</v>
      </c>
      <c r="G17" s="97">
        <v>0</v>
      </c>
      <c r="H17" s="97">
        <v>1</v>
      </c>
      <c r="I17" s="97">
        <v>1</v>
      </c>
      <c r="J17" s="97">
        <v>1</v>
      </c>
      <c r="K17" s="97">
        <v>1</v>
      </c>
      <c r="L17" s="97">
        <v>1</v>
      </c>
      <c r="M17" s="111">
        <v>0.90910000000000002</v>
      </c>
      <c r="N17" s="111">
        <v>0.16669999999999999</v>
      </c>
      <c r="O17" s="111">
        <v>0</v>
      </c>
      <c r="P17" s="115">
        <v>0.26319999999999999</v>
      </c>
      <c r="Q17" s="115">
        <v>0</v>
      </c>
      <c r="R17" s="115">
        <v>0</v>
      </c>
      <c r="S17" s="115">
        <v>0.15</v>
      </c>
      <c r="T17" s="115">
        <v>0</v>
      </c>
      <c r="U17" s="115">
        <v>0.5</v>
      </c>
      <c r="V17" s="115">
        <v>0</v>
      </c>
      <c r="W17" s="115">
        <v>0</v>
      </c>
      <c r="X17" s="115">
        <v>1</v>
      </c>
      <c r="Y17" s="115">
        <v>0</v>
      </c>
      <c r="Z17" s="115">
        <v>0.30909999999999999</v>
      </c>
      <c r="AA17" s="115">
        <v>0.3659</v>
      </c>
      <c r="AB17" s="115">
        <v>0.40670000000000001</v>
      </c>
      <c r="AC17" s="115">
        <v>0.28160000000000002</v>
      </c>
      <c r="AD17" s="115">
        <v>0.24390000000000001</v>
      </c>
      <c r="AE17" s="115">
        <v>0.51060000000000005</v>
      </c>
      <c r="AF17" s="115" t="s">
        <v>348</v>
      </c>
      <c r="AG17" s="115" t="s">
        <v>347</v>
      </c>
      <c r="AH17" s="115">
        <v>0.38269999999999998</v>
      </c>
      <c r="AI17" s="115">
        <v>0.25929999999999997</v>
      </c>
      <c r="AJ17" s="115">
        <v>1.23E-2</v>
      </c>
      <c r="AK17" s="115">
        <v>0.6</v>
      </c>
      <c r="AL17" s="115">
        <v>0.1</v>
      </c>
      <c r="AM17" s="115">
        <v>0</v>
      </c>
      <c r="AN17" s="115">
        <v>1</v>
      </c>
      <c r="AO17" s="115">
        <v>0.8</v>
      </c>
      <c r="AP17" s="115">
        <v>0.8</v>
      </c>
      <c r="AQ17" s="115">
        <v>0.7</v>
      </c>
      <c r="AR17" s="115">
        <v>0.66669999999999996</v>
      </c>
      <c r="AS17" s="115">
        <v>0.8</v>
      </c>
      <c r="AT17" s="115">
        <v>0.5</v>
      </c>
      <c r="AU17" s="115" t="s">
        <v>348</v>
      </c>
      <c r="AV17" s="111" t="s">
        <v>348</v>
      </c>
      <c r="AW17" s="115">
        <v>1</v>
      </c>
      <c r="AX17" s="115">
        <v>1</v>
      </c>
      <c r="AY17" s="115">
        <v>1</v>
      </c>
      <c r="AZ17" s="115">
        <v>0</v>
      </c>
      <c r="BA17" s="115">
        <v>0.66669999999999996</v>
      </c>
      <c r="BB17" s="115">
        <v>0.66669999999999996</v>
      </c>
      <c r="BC17" s="109">
        <v>2</v>
      </c>
      <c r="BD17" s="96">
        <v>2</v>
      </c>
      <c r="BE17" s="96">
        <v>2</v>
      </c>
      <c r="BF17" s="96">
        <v>2</v>
      </c>
      <c r="BG17" s="96">
        <v>2</v>
      </c>
      <c r="BH17" s="96">
        <v>2</v>
      </c>
      <c r="BI17" s="96">
        <v>1</v>
      </c>
      <c r="BJ17" s="96">
        <v>2</v>
      </c>
      <c r="BK17" s="96">
        <v>2</v>
      </c>
      <c r="BL17" s="97">
        <v>0</v>
      </c>
      <c r="BM17" s="97">
        <v>0.66669999999999996</v>
      </c>
      <c r="BN17" s="97">
        <v>0.3</v>
      </c>
      <c r="BO17" s="97">
        <v>0.5</v>
      </c>
      <c r="BP17" s="97">
        <v>8.3299999999999999E-2</v>
      </c>
      <c r="BQ17" s="97">
        <v>0.15790000000000001</v>
      </c>
      <c r="BR17" s="97">
        <v>0.5</v>
      </c>
      <c r="BS17" s="97">
        <v>4.5499999999999999E-2</v>
      </c>
      <c r="BT17" s="97">
        <v>4.7600000000000003E-2</v>
      </c>
      <c r="BU17" s="97">
        <v>0</v>
      </c>
      <c r="BV17" s="97">
        <v>4.1700000000000001E-2</v>
      </c>
      <c r="BW17" s="97">
        <v>0</v>
      </c>
      <c r="BX17" s="97">
        <v>1</v>
      </c>
      <c r="BY17" s="97">
        <v>9.0899999999999995E-2</v>
      </c>
      <c r="BZ17" s="97">
        <v>9.5200000000000007E-2</v>
      </c>
      <c r="CA17" s="97">
        <v>0</v>
      </c>
      <c r="CB17" s="97">
        <v>0.40429999999999999</v>
      </c>
      <c r="CC17" s="97">
        <v>0.38269999999999998</v>
      </c>
      <c r="CD17" s="97">
        <v>3</v>
      </c>
      <c r="CE17" s="97">
        <v>1</v>
      </c>
      <c r="CF17" s="97">
        <v>1</v>
      </c>
      <c r="CG17" s="97">
        <v>0</v>
      </c>
      <c r="CH17" s="97">
        <v>0.1583</v>
      </c>
      <c r="CI17" s="97">
        <v>0.21340000000000001</v>
      </c>
      <c r="CJ17" s="97">
        <v>0</v>
      </c>
      <c r="CK17" s="97">
        <v>0.33300000000000002</v>
      </c>
      <c r="CL17" s="97">
        <v>0.16700000000000001</v>
      </c>
      <c r="CM17" s="102">
        <v>1</v>
      </c>
      <c r="CN17" s="116">
        <v>40</v>
      </c>
      <c r="CO17" s="119" t="s">
        <v>590</v>
      </c>
    </row>
    <row r="18" spans="1:93" x14ac:dyDescent="0.25">
      <c r="A18" s="99" t="s">
        <v>33</v>
      </c>
      <c r="B18" s="100" t="s">
        <v>480</v>
      </c>
      <c r="C18" s="100" t="s">
        <v>33</v>
      </c>
      <c r="D18" s="100" t="s">
        <v>351</v>
      </c>
      <c r="E18" s="101" t="s">
        <v>481</v>
      </c>
      <c r="F18" s="110">
        <v>0.3836</v>
      </c>
      <c r="G18" s="97">
        <v>0.52049999999999996</v>
      </c>
      <c r="H18" s="97">
        <v>0.99129999999999996</v>
      </c>
      <c r="I18" s="97">
        <v>0.96299999999999997</v>
      </c>
      <c r="J18" s="97">
        <v>0.95099999999999996</v>
      </c>
      <c r="K18" s="97">
        <v>0.99350000000000005</v>
      </c>
      <c r="L18" s="97">
        <v>0.95850000000000002</v>
      </c>
      <c r="M18" s="111">
        <v>0.92500000000000004</v>
      </c>
      <c r="N18" s="111">
        <v>0.23400000000000001</v>
      </c>
      <c r="O18" s="111">
        <v>0.15079999999999999</v>
      </c>
      <c r="P18" s="115">
        <v>0.41570000000000001</v>
      </c>
      <c r="Q18" s="115">
        <v>0.1797</v>
      </c>
      <c r="R18" s="115">
        <v>6.8000000000000005E-2</v>
      </c>
      <c r="S18" s="115">
        <v>0.3861</v>
      </c>
      <c r="T18" s="115">
        <v>0.4</v>
      </c>
      <c r="U18" s="115">
        <v>0.31580000000000003</v>
      </c>
      <c r="V18" s="115">
        <v>0.36</v>
      </c>
      <c r="W18" s="115">
        <v>0.27779999999999999</v>
      </c>
      <c r="X18" s="115">
        <v>0.26319999999999999</v>
      </c>
      <c r="Y18" s="115">
        <v>0.23530000000000001</v>
      </c>
      <c r="Z18" s="115">
        <v>0.39679999999999999</v>
      </c>
      <c r="AA18" s="115">
        <v>0.43509999999999999</v>
      </c>
      <c r="AB18" s="115">
        <v>0.43790000000000001</v>
      </c>
      <c r="AC18" s="115">
        <v>0.36170000000000002</v>
      </c>
      <c r="AD18" s="115">
        <v>0.33439999999999998</v>
      </c>
      <c r="AE18" s="115">
        <v>0.3211</v>
      </c>
      <c r="AF18" s="115" t="s">
        <v>348</v>
      </c>
      <c r="AG18" s="115" t="s">
        <v>348</v>
      </c>
      <c r="AH18" s="115">
        <v>0.66679999999999995</v>
      </c>
      <c r="AI18" s="115">
        <v>9.2299999999999993E-2</v>
      </c>
      <c r="AJ18" s="115">
        <v>1.49E-2</v>
      </c>
      <c r="AK18" s="115">
        <v>0.30769999999999997</v>
      </c>
      <c r="AL18" s="115">
        <v>0.48880000000000001</v>
      </c>
      <c r="AM18" s="115">
        <v>5.0000000000000001E-3</v>
      </c>
      <c r="AN18" s="115">
        <v>0.94950000000000001</v>
      </c>
      <c r="AO18" s="115">
        <v>0.44840000000000002</v>
      </c>
      <c r="AP18" s="115">
        <v>0.8851</v>
      </c>
      <c r="AQ18" s="115">
        <v>0.52900000000000003</v>
      </c>
      <c r="AR18" s="115">
        <v>0.89670000000000005</v>
      </c>
      <c r="AS18" s="115">
        <v>0.67100000000000004</v>
      </c>
      <c r="AT18" s="115">
        <v>0.94740000000000002</v>
      </c>
      <c r="AU18" s="115" t="s">
        <v>348</v>
      </c>
      <c r="AV18" s="111" t="s">
        <v>347</v>
      </c>
      <c r="AW18" s="115">
        <v>0.99919999999999998</v>
      </c>
      <c r="AX18" s="115">
        <v>1</v>
      </c>
      <c r="AY18" s="115">
        <v>1</v>
      </c>
      <c r="AZ18" s="115">
        <v>0.35139999999999999</v>
      </c>
      <c r="BA18" s="115">
        <v>0.68920000000000003</v>
      </c>
      <c r="BB18" s="115">
        <v>0.72970000000000002</v>
      </c>
      <c r="BC18" s="109">
        <v>2</v>
      </c>
      <c r="BD18" s="96">
        <v>2</v>
      </c>
      <c r="BE18" s="96">
        <v>2</v>
      </c>
      <c r="BF18" s="96">
        <v>2</v>
      </c>
      <c r="BG18" s="96">
        <v>1</v>
      </c>
      <c r="BH18" s="96">
        <v>2</v>
      </c>
      <c r="BI18" s="96">
        <v>2</v>
      </c>
      <c r="BJ18" s="96">
        <v>2</v>
      </c>
      <c r="BK18" s="96">
        <v>1</v>
      </c>
      <c r="BL18" s="97">
        <v>2</v>
      </c>
      <c r="BM18" s="97">
        <v>0.3836</v>
      </c>
      <c r="BN18" s="97">
        <v>0.67449999999999999</v>
      </c>
      <c r="BO18" s="97">
        <v>1</v>
      </c>
      <c r="BP18" s="97">
        <v>0.15840000000000001</v>
      </c>
      <c r="BQ18" s="97">
        <v>0.2467</v>
      </c>
      <c r="BR18" s="97">
        <v>1.5</v>
      </c>
      <c r="BS18" s="97">
        <v>8.9300000000000004E-2</v>
      </c>
      <c r="BT18" s="97">
        <v>0.1583</v>
      </c>
      <c r="BU18" s="97">
        <v>0.5</v>
      </c>
      <c r="BV18" s="97">
        <v>0.16309999999999999</v>
      </c>
      <c r="BW18" s="97">
        <v>0.18740000000000001</v>
      </c>
      <c r="BX18" s="97">
        <v>1</v>
      </c>
      <c r="BY18" s="97">
        <v>6.1199999999999997E-2</v>
      </c>
      <c r="BZ18" s="97">
        <v>7.6899999999999996E-2</v>
      </c>
      <c r="CA18" s="97">
        <v>2</v>
      </c>
      <c r="CB18" s="97">
        <v>0.63560000000000005</v>
      </c>
      <c r="CC18" s="97">
        <v>0.66679999999999995</v>
      </c>
      <c r="CD18" s="97">
        <v>3</v>
      </c>
      <c r="CE18" s="97">
        <v>1</v>
      </c>
      <c r="CF18" s="97">
        <v>1</v>
      </c>
      <c r="CG18" s="97">
        <v>2</v>
      </c>
      <c r="CH18" s="97">
        <v>0.1411</v>
      </c>
      <c r="CI18" s="97">
        <v>0.129</v>
      </c>
      <c r="CJ18" s="97">
        <v>3</v>
      </c>
      <c r="CK18" s="97">
        <v>0.30499999999999999</v>
      </c>
      <c r="CL18" s="97">
        <v>0.35</v>
      </c>
      <c r="CM18" s="102">
        <v>0</v>
      </c>
      <c r="CN18" s="116">
        <v>40</v>
      </c>
      <c r="CO18" s="119" t="s">
        <v>591</v>
      </c>
    </row>
    <row r="19" spans="1:93" x14ac:dyDescent="0.25">
      <c r="A19" s="99" t="s">
        <v>34</v>
      </c>
      <c r="B19" s="100" t="s">
        <v>482</v>
      </c>
      <c r="C19" s="100" t="s">
        <v>350</v>
      </c>
      <c r="D19" s="100" t="s">
        <v>351</v>
      </c>
      <c r="E19" s="101" t="s">
        <v>483</v>
      </c>
      <c r="F19" s="110">
        <v>0.85709999999999997</v>
      </c>
      <c r="G19" s="97">
        <v>0.13450000000000001</v>
      </c>
      <c r="H19" s="97">
        <v>0.99109999999999998</v>
      </c>
      <c r="I19" s="97">
        <v>0.97140000000000004</v>
      </c>
      <c r="J19" s="97">
        <v>0.93730000000000002</v>
      </c>
      <c r="K19" s="97">
        <v>0.99109999999999998</v>
      </c>
      <c r="L19" s="97">
        <v>0.97499999999999998</v>
      </c>
      <c r="M19" s="111">
        <v>0.90849999999999997</v>
      </c>
      <c r="N19" s="111">
        <v>0.1784</v>
      </c>
      <c r="O19" s="111">
        <v>0.20849999999999999</v>
      </c>
      <c r="P19" s="115">
        <v>0.53310000000000002</v>
      </c>
      <c r="Q19" s="115">
        <v>0.1174</v>
      </c>
      <c r="R19" s="115">
        <v>5.3800000000000001E-2</v>
      </c>
      <c r="S19" s="115">
        <v>0.23300000000000001</v>
      </c>
      <c r="T19" s="115">
        <v>0.4</v>
      </c>
      <c r="U19" s="115">
        <v>0.53849999999999998</v>
      </c>
      <c r="V19" s="115">
        <v>0.33329999999999999</v>
      </c>
      <c r="W19" s="115">
        <v>0.4</v>
      </c>
      <c r="X19" s="115">
        <v>0.46150000000000002</v>
      </c>
      <c r="Y19" s="115">
        <v>0.66669999999999996</v>
      </c>
      <c r="Z19" s="115">
        <v>0.31359999999999999</v>
      </c>
      <c r="AA19" s="115">
        <v>0.38090000000000002</v>
      </c>
      <c r="AB19" s="115">
        <v>0.34129999999999999</v>
      </c>
      <c r="AC19" s="115">
        <v>0.18329999999999999</v>
      </c>
      <c r="AD19" s="115">
        <v>0.17630000000000001</v>
      </c>
      <c r="AE19" s="115">
        <v>0.26150000000000001</v>
      </c>
      <c r="AF19" s="115" t="s">
        <v>348</v>
      </c>
      <c r="AG19" s="115" t="s">
        <v>348</v>
      </c>
      <c r="AH19" s="115">
        <v>0.77569999999999995</v>
      </c>
      <c r="AI19" s="115">
        <v>0.1255</v>
      </c>
      <c r="AJ19" s="115">
        <v>2.0999999999999999E-3</v>
      </c>
      <c r="AK19" s="115">
        <v>1</v>
      </c>
      <c r="AL19" s="115">
        <v>0</v>
      </c>
      <c r="AM19" s="115">
        <v>0</v>
      </c>
      <c r="AN19" s="115">
        <v>0.83330000000000004</v>
      </c>
      <c r="AO19" s="115">
        <v>0.375</v>
      </c>
      <c r="AP19" s="115">
        <v>1</v>
      </c>
      <c r="AQ19" s="115">
        <v>0.375</v>
      </c>
      <c r="AR19" s="115">
        <v>1</v>
      </c>
      <c r="AS19" s="115">
        <v>0.75</v>
      </c>
      <c r="AT19" s="115">
        <v>0.98550000000000004</v>
      </c>
      <c r="AU19" s="115" t="s">
        <v>348</v>
      </c>
      <c r="AV19" s="111" t="s">
        <v>348</v>
      </c>
      <c r="AW19" s="115">
        <v>0.98809999999999998</v>
      </c>
      <c r="AX19" s="115" t="s">
        <v>422</v>
      </c>
      <c r="AY19" s="115">
        <v>1</v>
      </c>
      <c r="AZ19" s="115">
        <v>0.2059</v>
      </c>
      <c r="BA19" s="115">
        <v>0.67649999999999999</v>
      </c>
      <c r="BB19" s="115">
        <v>0.75</v>
      </c>
      <c r="BC19" s="109">
        <v>2</v>
      </c>
      <c r="BD19" s="96">
        <v>2</v>
      </c>
      <c r="BE19" s="96">
        <v>2</v>
      </c>
      <c r="BF19" s="96">
        <v>2</v>
      </c>
      <c r="BG19" s="96">
        <v>1</v>
      </c>
      <c r="BH19" s="96" t="s">
        <v>422</v>
      </c>
      <c r="BI19" s="96">
        <v>2</v>
      </c>
      <c r="BJ19" s="96">
        <v>2</v>
      </c>
      <c r="BK19" s="96">
        <v>2</v>
      </c>
      <c r="BL19" s="97">
        <v>3</v>
      </c>
      <c r="BM19" s="97">
        <v>0.85709999999999997</v>
      </c>
      <c r="BN19" s="97">
        <v>0.73680000000000001</v>
      </c>
      <c r="BO19" s="97">
        <v>0.5</v>
      </c>
      <c r="BP19" s="97">
        <v>0.17119999999999999</v>
      </c>
      <c r="BQ19" s="97">
        <v>0.1883</v>
      </c>
      <c r="BR19" s="97">
        <v>1.5</v>
      </c>
      <c r="BS19" s="97">
        <v>0.13159999999999999</v>
      </c>
      <c r="BT19" s="97">
        <v>0.2243</v>
      </c>
      <c r="BU19" s="97">
        <v>0.5</v>
      </c>
      <c r="BV19" s="97">
        <v>0.1036</v>
      </c>
      <c r="BW19" s="97">
        <v>0.13</v>
      </c>
      <c r="BX19" s="97">
        <v>0.5</v>
      </c>
      <c r="BY19" s="97">
        <v>5.6000000000000001E-2</v>
      </c>
      <c r="BZ19" s="97">
        <v>7.3300000000000004E-2</v>
      </c>
      <c r="CA19" s="97">
        <v>3</v>
      </c>
      <c r="CB19" s="97">
        <v>0.79830000000000001</v>
      </c>
      <c r="CC19" s="97">
        <v>0.77569999999999995</v>
      </c>
      <c r="CD19" s="97">
        <v>3</v>
      </c>
      <c r="CE19" s="97">
        <v>1</v>
      </c>
      <c r="CF19" s="97">
        <v>1</v>
      </c>
      <c r="CG19" s="97">
        <v>3</v>
      </c>
      <c r="CH19" s="97">
        <v>3.6299999999999999E-2</v>
      </c>
      <c r="CI19" s="97">
        <v>4.5600000000000002E-2</v>
      </c>
      <c r="CJ19" s="97">
        <v>0</v>
      </c>
      <c r="CK19" s="97">
        <v>0.29299999999999998</v>
      </c>
      <c r="CL19" s="97">
        <v>0.28899999999999998</v>
      </c>
      <c r="CM19" s="102">
        <v>0</v>
      </c>
      <c r="CN19" s="116">
        <v>38</v>
      </c>
      <c r="CO19" s="119" t="s">
        <v>591</v>
      </c>
    </row>
    <row r="20" spans="1:93" x14ac:dyDescent="0.25">
      <c r="A20" s="99" t="s">
        <v>35</v>
      </c>
      <c r="B20" s="100" t="s">
        <v>484</v>
      </c>
      <c r="C20" s="100" t="s">
        <v>362</v>
      </c>
      <c r="D20" s="100" t="s">
        <v>351</v>
      </c>
      <c r="E20" s="101" t="s">
        <v>485</v>
      </c>
      <c r="F20" s="110">
        <v>0.51470000000000005</v>
      </c>
      <c r="G20" s="97">
        <v>0.4118</v>
      </c>
      <c r="H20" s="97">
        <v>1</v>
      </c>
      <c r="I20" s="97">
        <v>0.98899999999999999</v>
      </c>
      <c r="J20" s="97">
        <v>0.90280000000000005</v>
      </c>
      <c r="K20" s="97">
        <v>1</v>
      </c>
      <c r="L20" s="97">
        <v>0.98899999999999999</v>
      </c>
      <c r="M20" s="111">
        <v>0.94940000000000002</v>
      </c>
      <c r="N20" s="111">
        <v>0.14710000000000001</v>
      </c>
      <c r="O20" s="111">
        <v>0.1341</v>
      </c>
      <c r="P20" s="115">
        <v>0.4098</v>
      </c>
      <c r="Q20" s="115">
        <v>0.10780000000000001</v>
      </c>
      <c r="R20" s="115">
        <v>6.0999999999999999E-2</v>
      </c>
      <c r="S20" s="115">
        <v>0.39439999999999997</v>
      </c>
      <c r="T20" s="115">
        <v>0</v>
      </c>
      <c r="U20" s="115">
        <v>0.625</v>
      </c>
      <c r="V20" s="115">
        <v>0.25</v>
      </c>
      <c r="W20" s="115">
        <v>0.33329999999999999</v>
      </c>
      <c r="X20" s="115">
        <v>0.625</v>
      </c>
      <c r="Y20" s="115">
        <v>0.5</v>
      </c>
      <c r="Z20" s="115">
        <v>0.26190000000000002</v>
      </c>
      <c r="AA20" s="115">
        <v>0.30570000000000003</v>
      </c>
      <c r="AB20" s="115">
        <v>0.32400000000000001</v>
      </c>
      <c r="AC20" s="115">
        <v>0.1603</v>
      </c>
      <c r="AD20" s="115">
        <v>0.12529999999999999</v>
      </c>
      <c r="AE20" s="115">
        <v>8.0399999999999999E-2</v>
      </c>
      <c r="AF20" s="115" t="s">
        <v>347</v>
      </c>
      <c r="AG20" s="115" t="s">
        <v>348</v>
      </c>
      <c r="AH20" s="115">
        <v>0.64090000000000003</v>
      </c>
      <c r="AI20" s="115">
        <v>0.12759999999999999</v>
      </c>
      <c r="AJ20" s="115">
        <v>6.8999999999999999E-3</v>
      </c>
      <c r="AK20" s="115">
        <v>0.34920000000000001</v>
      </c>
      <c r="AL20" s="115">
        <v>0.39679999999999999</v>
      </c>
      <c r="AM20" s="115">
        <v>0</v>
      </c>
      <c r="AN20" s="115">
        <v>0.60980000000000001</v>
      </c>
      <c r="AO20" s="115">
        <v>0.4</v>
      </c>
      <c r="AP20" s="115">
        <v>0.6875</v>
      </c>
      <c r="AQ20" s="115">
        <v>0.57779999999999998</v>
      </c>
      <c r="AR20" s="115">
        <v>0.66669999999999996</v>
      </c>
      <c r="AS20" s="115">
        <v>0.5111</v>
      </c>
      <c r="AT20" s="115">
        <v>1</v>
      </c>
      <c r="AU20" s="115" t="s">
        <v>348</v>
      </c>
      <c r="AV20" s="111" t="s">
        <v>348</v>
      </c>
      <c r="AW20" s="115">
        <v>1</v>
      </c>
      <c r="AX20" s="115">
        <v>1</v>
      </c>
      <c r="AY20" s="115">
        <v>1</v>
      </c>
      <c r="AZ20" s="115">
        <v>0.1739</v>
      </c>
      <c r="BA20" s="115">
        <v>0.69569999999999999</v>
      </c>
      <c r="BB20" s="115">
        <v>0.78259999999999996</v>
      </c>
      <c r="BC20" s="109">
        <v>2</v>
      </c>
      <c r="BD20" s="96">
        <v>2</v>
      </c>
      <c r="BE20" s="96">
        <v>2</v>
      </c>
      <c r="BF20" s="96">
        <v>2</v>
      </c>
      <c r="BG20" s="96">
        <v>2</v>
      </c>
      <c r="BH20" s="96">
        <v>2</v>
      </c>
      <c r="BI20" s="96">
        <v>2</v>
      </c>
      <c r="BJ20" s="96">
        <v>2</v>
      </c>
      <c r="BK20" s="96">
        <v>2</v>
      </c>
      <c r="BL20" s="97">
        <v>0</v>
      </c>
      <c r="BM20" s="97">
        <v>0.51470000000000005</v>
      </c>
      <c r="BN20" s="97">
        <v>0.36709999999999998</v>
      </c>
      <c r="BO20" s="97">
        <v>0</v>
      </c>
      <c r="BP20" s="97">
        <v>0.2</v>
      </c>
      <c r="BQ20" s="97">
        <v>0.1429</v>
      </c>
      <c r="BR20" s="97">
        <v>1.5</v>
      </c>
      <c r="BS20" s="97">
        <v>4.8800000000000003E-2</v>
      </c>
      <c r="BT20" s="97">
        <v>0.17780000000000001</v>
      </c>
      <c r="BU20" s="97">
        <v>0.5</v>
      </c>
      <c r="BV20" s="97">
        <v>0.1099</v>
      </c>
      <c r="BW20" s="97">
        <v>0.1143</v>
      </c>
      <c r="BX20" s="97">
        <v>1.5</v>
      </c>
      <c r="BY20" s="97">
        <v>3.6600000000000001E-2</v>
      </c>
      <c r="BZ20" s="97">
        <v>0.1111</v>
      </c>
      <c r="CA20" s="97">
        <v>2</v>
      </c>
      <c r="CB20" s="97">
        <v>0.62309999999999999</v>
      </c>
      <c r="CC20" s="97">
        <v>0.64090000000000003</v>
      </c>
      <c r="CD20" s="97">
        <v>3</v>
      </c>
      <c r="CE20" s="97">
        <v>1</v>
      </c>
      <c r="CF20" s="97">
        <v>1</v>
      </c>
      <c r="CG20" s="97">
        <v>1</v>
      </c>
      <c r="CH20" s="97">
        <v>0.19700000000000001</v>
      </c>
      <c r="CI20" s="97">
        <v>0.18809999999999999</v>
      </c>
      <c r="CJ20" s="97">
        <v>3</v>
      </c>
      <c r="CK20" s="97">
        <v>0.31900000000000001</v>
      </c>
      <c r="CL20" s="97">
        <v>0.35899999999999999</v>
      </c>
      <c r="CM20" s="102">
        <v>0</v>
      </c>
      <c r="CN20" s="116">
        <v>40</v>
      </c>
      <c r="CO20" s="119" t="s">
        <v>590</v>
      </c>
    </row>
    <row r="21" spans="1:93" x14ac:dyDescent="0.25">
      <c r="A21" s="99" t="s">
        <v>36</v>
      </c>
      <c r="B21" s="100" t="s">
        <v>363</v>
      </c>
      <c r="C21" s="100" t="s">
        <v>36</v>
      </c>
      <c r="D21" s="100" t="s">
        <v>351</v>
      </c>
      <c r="E21" s="101" t="s">
        <v>486</v>
      </c>
      <c r="F21" s="110">
        <v>0.68520000000000003</v>
      </c>
      <c r="G21" s="97">
        <v>0.1852</v>
      </c>
      <c r="H21" s="97">
        <v>0.98529999999999995</v>
      </c>
      <c r="I21" s="97">
        <v>1</v>
      </c>
      <c r="J21" s="97">
        <v>1</v>
      </c>
      <c r="K21" s="97">
        <v>0.98529999999999995</v>
      </c>
      <c r="L21" s="97">
        <v>1</v>
      </c>
      <c r="M21" s="111">
        <v>0.96879999999999999</v>
      </c>
      <c r="N21" s="111">
        <v>0.16389999999999999</v>
      </c>
      <c r="O21" s="111">
        <v>7.6899999999999996E-2</v>
      </c>
      <c r="P21" s="115">
        <v>0.52829999999999999</v>
      </c>
      <c r="Q21" s="115">
        <v>0.1148</v>
      </c>
      <c r="R21" s="115">
        <v>1.9199999999999998E-2</v>
      </c>
      <c r="S21" s="115">
        <v>0.3448</v>
      </c>
      <c r="T21" s="115">
        <v>0.33329999999999999</v>
      </c>
      <c r="U21" s="115">
        <v>1</v>
      </c>
      <c r="V21" s="115">
        <v>0.75</v>
      </c>
      <c r="W21" s="115">
        <v>0.33329999999999999</v>
      </c>
      <c r="X21" s="115">
        <v>0</v>
      </c>
      <c r="Y21" s="115">
        <v>0.25</v>
      </c>
      <c r="Z21" s="115">
        <v>0.3256</v>
      </c>
      <c r="AA21" s="115">
        <v>0.38669999999999999</v>
      </c>
      <c r="AB21" s="115">
        <v>0.28870000000000001</v>
      </c>
      <c r="AC21" s="115">
        <v>0.29720000000000002</v>
      </c>
      <c r="AD21" s="115">
        <v>0.17749999999999999</v>
      </c>
      <c r="AE21" s="115">
        <v>0.25280000000000002</v>
      </c>
      <c r="AF21" s="115" t="s">
        <v>348</v>
      </c>
      <c r="AG21" s="115" t="s">
        <v>348</v>
      </c>
      <c r="AH21" s="115">
        <v>0.8125</v>
      </c>
      <c r="AI21" s="115">
        <v>5.5399999999999998E-2</v>
      </c>
      <c r="AJ21" s="115">
        <v>9.9000000000000008E-3</v>
      </c>
      <c r="AK21" s="115">
        <v>0.35899999999999999</v>
      </c>
      <c r="AL21" s="115">
        <v>0.3846</v>
      </c>
      <c r="AM21" s="115">
        <v>0</v>
      </c>
      <c r="AN21" s="115">
        <v>1</v>
      </c>
      <c r="AO21" s="115">
        <v>0.60709999999999997</v>
      </c>
      <c r="AP21" s="115">
        <v>1</v>
      </c>
      <c r="AQ21" s="115">
        <v>0.53569999999999995</v>
      </c>
      <c r="AR21" s="115">
        <v>1</v>
      </c>
      <c r="AS21" s="115">
        <v>0.82140000000000002</v>
      </c>
      <c r="AT21" s="115" t="s">
        <v>422</v>
      </c>
      <c r="AU21" s="115" t="s">
        <v>348</v>
      </c>
      <c r="AV21" s="111" t="s">
        <v>348</v>
      </c>
      <c r="AW21" s="115">
        <v>1</v>
      </c>
      <c r="AX21" s="115">
        <v>1</v>
      </c>
      <c r="AY21" s="115">
        <v>1</v>
      </c>
      <c r="AZ21" s="115">
        <v>0.25490000000000002</v>
      </c>
      <c r="BA21" s="115">
        <v>0.82350000000000001</v>
      </c>
      <c r="BB21" s="115">
        <v>0.82350000000000001</v>
      </c>
      <c r="BC21" s="109">
        <v>2</v>
      </c>
      <c r="BD21" s="96">
        <v>2</v>
      </c>
      <c r="BE21" s="96">
        <v>2</v>
      </c>
      <c r="BF21" s="96">
        <v>2</v>
      </c>
      <c r="BG21" s="96">
        <v>2</v>
      </c>
      <c r="BH21" s="96">
        <v>2</v>
      </c>
      <c r="BI21" s="96">
        <v>2</v>
      </c>
      <c r="BJ21" s="96">
        <v>2</v>
      </c>
      <c r="BK21" s="96">
        <v>2</v>
      </c>
      <c r="BL21" s="97">
        <v>2</v>
      </c>
      <c r="BM21" s="97">
        <v>0.68520000000000003</v>
      </c>
      <c r="BN21" s="97">
        <v>0.68889999999999996</v>
      </c>
      <c r="BO21" s="97">
        <v>0.5</v>
      </c>
      <c r="BP21" s="97">
        <v>0.1159</v>
      </c>
      <c r="BQ21" s="97">
        <v>0.17910000000000001</v>
      </c>
      <c r="BR21" s="97">
        <v>0.5</v>
      </c>
      <c r="BS21" s="97">
        <v>5.2600000000000001E-2</v>
      </c>
      <c r="BT21" s="97">
        <v>0.1111</v>
      </c>
      <c r="BU21" s="97">
        <v>0</v>
      </c>
      <c r="BV21" s="97">
        <v>0.1739</v>
      </c>
      <c r="BW21" s="97">
        <v>0.1343</v>
      </c>
      <c r="BX21" s="97">
        <v>0</v>
      </c>
      <c r="BY21" s="97">
        <v>3.4500000000000003E-2</v>
      </c>
      <c r="BZ21" s="97">
        <v>1.8499999999999999E-2</v>
      </c>
      <c r="CA21" s="97">
        <v>3</v>
      </c>
      <c r="CB21" s="97">
        <v>0.82499999999999996</v>
      </c>
      <c r="CC21" s="97">
        <v>0.8125</v>
      </c>
      <c r="CD21" s="97">
        <v>3</v>
      </c>
      <c r="CE21" s="97">
        <v>1</v>
      </c>
      <c r="CF21" s="97">
        <v>1</v>
      </c>
      <c r="CG21" s="97">
        <v>2</v>
      </c>
      <c r="CH21" s="97">
        <v>8.72E-2</v>
      </c>
      <c r="CI21" s="97">
        <v>9.9599999999999994E-2</v>
      </c>
      <c r="CJ21" s="97">
        <v>0</v>
      </c>
      <c r="CK21" s="97">
        <v>0.20799999999999999</v>
      </c>
      <c r="CL21" s="97">
        <v>0.188</v>
      </c>
      <c r="CM21" s="102">
        <v>1</v>
      </c>
      <c r="CN21" s="116">
        <v>40</v>
      </c>
      <c r="CO21" s="119" t="s">
        <v>590</v>
      </c>
    </row>
    <row r="22" spans="1:93" x14ac:dyDescent="0.25">
      <c r="A22" s="99" t="s">
        <v>37</v>
      </c>
      <c r="B22" s="100" t="s">
        <v>487</v>
      </c>
      <c r="C22" s="100" t="s">
        <v>37</v>
      </c>
      <c r="D22" s="100" t="s">
        <v>351</v>
      </c>
      <c r="E22" s="101" t="s">
        <v>488</v>
      </c>
      <c r="F22" s="110">
        <v>0.41860000000000003</v>
      </c>
      <c r="G22" s="97">
        <v>0.55810000000000004</v>
      </c>
      <c r="H22" s="97">
        <v>1</v>
      </c>
      <c r="I22" s="97">
        <v>0.98670000000000002</v>
      </c>
      <c r="J22" s="97">
        <v>0.90739999999999998</v>
      </c>
      <c r="K22" s="97">
        <v>1</v>
      </c>
      <c r="L22" s="97">
        <v>0.97330000000000005</v>
      </c>
      <c r="M22" s="111">
        <v>0.96550000000000002</v>
      </c>
      <c r="N22" s="111">
        <v>0.1404</v>
      </c>
      <c r="O22" s="111">
        <v>6.9400000000000003E-2</v>
      </c>
      <c r="P22" s="115">
        <v>0.21279999999999999</v>
      </c>
      <c r="Q22" s="115">
        <v>7.0199999999999999E-2</v>
      </c>
      <c r="R22" s="115">
        <v>0</v>
      </c>
      <c r="S22" s="115">
        <v>0.22</v>
      </c>
      <c r="T22" s="115">
        <v>0.5</v>
      </c>
      <c r="U22" s="115">
        <v>1</v>
      </c>
      <c r="V22" s="115">
        <v>0</v>
      </c>
      <c r="W22" s="115">
        <v>1</v>
      </c>
      <c r="X22" s="115">
        <v>0.5</v>
      </c>
      <c r="Y22" s="115">
        <v>0.66669999999999996</v>
      </c>
      <c r="Z22" s="115">
        <v>0.30080000000000001</v>
      </c>
      <c r="AA22" s="115">
        <v>0.32829999999999998</v>
      </c>
      <c r="AB22" s="115">
        <v>0.59260000000000002</v>
      </c>
      <c r="AC22" s="115">
        <v>0.2432</v>
      </c>
      <c r="AD22" s="115">
        <v>0.15790000000000001</v>
      </c>
      <c r="AE22" s="115">
        <v>0.28210000000000002</v>
      </c>
      <c r="AF22" s="115" t="s">
        <v>348</v>
      </c>
      <c r="AG22" s="115" t="s">
        <v>348</v>
      </c>
      <c r="AH22" s="115">
        <v>0.50649999999999995</v>
      </c>
      <c r="AI22" s="115">
        <v>0.24529999999999999</v>
      </c>
      <c r="AJ22" s="115">
        <v>8.6999999999999994E-3</v>
      </c>
      <c r="AK22" s="115">
        <v>0.69569999999999999</v>
      </c>
      <c r="AL22" s="115">
        <v>0.26090000000000002</v>
      </c>
      <c r="AM22" s="115">
        <v>0</v>
      </c>
      <c r="AN22" s="115">
        <v>0.88890000000000002</v>
      </c>
      <c r="AO22" s="115">
        <v>0.55559999999999998</v>
      </c>
      <c r="AP22" s="115">
        <v>1</v>
      </c>
      <c r="AQ22" s="115">
        <v>0.55559999999999998</v>
      </c>
      <c r="AR22" s="115">
        <v>1</v>
      </c>
      <c r="AS22" s="115">
        <v>0.77780000000000005</v>
      </c>
      <c r="AT22" s="115">
        <v>0.97440000000000004</v>
      </c>
      <c r="AU22" s="115" t="s">
        <v>348</v>
      </c>
      <c r="AV22" s="111" t="s">
        <v>348</v>
      </c>
      <c r="AW22" s="115">
        <v>1</v>
      </c>
      <c r="AX22" s="115">
        <v>1</v>
      </c>
      <c r="AY22" s="115">
        <v>1</v>
      </c>
      <c r="AZ22" s="115">
        <v>0.33329999999999999</v>
      </c>
      <c r="BA22" s="115">
        <v>0.77780000000000005</v>
      </c>
      <c r="BB22" s="115">
        <v>0.77780000000000005</v>
      </c>
      <c r="BC22" s="109">
        <v>2</v>
      </c>
      <c r="BD22" s="96">
        <v>2</v>
      </c>
      <c r="BE22" s="96">
        <v>2</v>
      </c>
      <c r="BF22" s="96">
        <v>2</v>
      </c>
      <c r="BG22" s="96">
        <v>2</v>
      </c>
      <c r="BH22" s="96">
        <v>2</v>
      </c>
      <c r="BI22" s="96">
        <v>2</v>
      </c>
      <c r="BJ22" s="96">
        <v>2</v>
      </c>
      <c r="BK22" s="96">
        <v>2</v>
      </c>
      <c r="BL22" s="97">
        <v>1</v>
      </c>
      <c r="BM22" s="97">
        <v>0.41860000000000003</v>
      </c>
      <c r="BN22" s="97">
        <v>0.53659999999999997</v>
      </c>
      <c r="BO22" s="97">
        <v>0.5</v>
      </c>
      <c r="BP22" s="97">
        <v>0.1014</v>
      </c>
      <c r="BQ22" s="97">
        <v>0.1525</v>
      </c>
      <c r="BR22" s="97">
        <v>0</v>
      </c>
      <c r="BS22" s="97">
        <v>0.1176</v>
      </c>
      <c r="BT22" s="97">
        <v>9.4600000000000004E-2</v>
      </c>
      <c r="BU22" s="97">
        <v>0</v>
      </c>
      <c r="BV22" s="97">
        <v>0.1159</v>
      </c>
      <c r="BW22" s="97">
        <v>0.1017</v>
      </c>
      <c r="BX22" s="97">
        <v>0</v>
      </c>
      <c r="BY22" s="97">
        <v>7.3499999999999996E-2</v>
      </c>
      <c r="BZ22" s="97">
        <v>1.37E-2</v>
      </c>
      <c r="CA22" s="97">
        <v>0</v>
      </c>
      <c r="CB22" s="97">
        <v>0.5585</v>
      </c>
      <c r="CC22" s="97">
        <v>0.50649999999999995</v>
      </c>
      <c r="CD22" s="97">
        <v>3</v>
      </c>
      <c r="CE22" s="97">
        <v>1</v>
      </c>
      <c r="CF22" s="97">
        <v>1</v>
      </c>
      <c r="CG22" s="97">
        <v>0</v>
      </c>
      <c r="CH22" s="97">
        <v>0.17849999999999999</v>
      </c>
      <c r="CI22" s="97">
        <v>0.2303</v>
      </c>
      <c r="CJ22" s="97">
        <v>3</v>
      </c>
      <c r="CK22" s="97">
        <v>0.52900000000000003</v>
      </c>
      <c r="CL22" s="97">
        <v>0.42099999999999999</v>
      </c>
      <c r="CM22" s="102">
        <v>0</v>
      </c>
      <c r="CN22" s="116">
        <v>40</v>
      </c>
      <c r="CO22" s="119" t="s">
        <v>590</v>
      </c>
    </row>
    <row r="23" spans="1:93" x14ac:dyDescent="0.25">
      <c r="A23" s="99" t="s">
        <v>331</v>
      </c>
      <c r="B23" s="100" t="s">
        <v>427</v>
      </c>
      <c r="C23" s="100" t="s">
        <v>428</v>
      </c>
      <c r="D23" s="100" t="s">
        <v>351</v>
      </c>
      <c r="E23" s="101" t="s">
        <v>489</v>
      </c>
      <c r="F23" s="110">
        <v>0.67920000000000003</v>
      </c>
      <c r="G23" s="97">
        <v>0.18870000000000001</v>
      </c>
      <c r="H23" s="97">
        <v>0.97060000000000002</v>
      </c>
      <c r="I23" s="97">
        <v>0.97729999999999995</v>
      </c>
      <c r="J23" s="97">
        <v>1</v>
      </c>
      <c r="K23" s="97">
        <v>0.97060000000000002</v>
      </c>
      <c r="L23" s="97">
        <v>0.97729999999999995</v>
      </c>
      <c r="M23" s="111">
        <v>0.92589999999999995</v>
      </c>
      <c r="N23" s="111">
        <v>0.19350000000000001</v>
      </c>
      <c r="O23" s="111">
        <v>2.7E-2</v>
      </c>
      <c r="P23" s="115">
        <v>0.28570000000000001</v>
      </c>
      <c r="Q23" s="115">
        <v>0.1613</v>
      </c>
      <c r="R23" s="115">
        <v>0</v>
      </c>
      <c r="S23" s="115">
        <v>0.1333</v>
      </c>
      <c r="T23" s="115">
        <v>0.5</v>
      </c>
      <c r="U23" s="115">
        <v>0.33329999999999999</v>
      </c>
      <c r="V23" s="115">
        <v>0.66669999999999996</v>
      </c>
      <c r="W23" s="115">
        <v>0.5</v>
      </c>
      <c r="X23" s="115">
        <v>0.5</v>
      </c>
      <c r="Y23" s="115">
        <v>0.4</v>
      </c>
      <c r="Z23" s="115">
        <v>0.20419999999999999</v>
      </c>
      <c r="AA23" s="115">
        <v>0.44929999999999998</v>
      </c>
      <c r="AB23" s="115">
        <v>0.46229999999999999</v>
      </c>
      <c r="AC23" s="115">
        <v>0.18090000000000001</v>
      </c>
      <c r="AD23" s="115">
        <v>0.30409999999999998</v>
      </c>
      <c r="AE23" s="115">
        <v>0.34100000000000003</v>
      </c>
      <c r="AF23" s="115" t="s">
        <v>348</v>
      </c>
      <c r="AG23" s="115" t="s">
        <v>348</v>
      </c>
      <c r="AH23" s="115">
        <v>0.55710000000000004</v>
      </c>
      <c r="AI23" s="115">
        <v>0.1968</v>
      </c>
      <c r="AJ23" s="115">
        <v>1.5800000000000002E-2</v>
      </c>
      <c r="AK23" s="115">
        <v>0.86209999999999998</v>
      </c>
      <c r="AL23" s="115">
        <v>3.4500000000000003E-2</v>
      </c>
      <c r="AM23" s="115">
        <v>0</v>
      </c>
      <c r="AN23" s="115">
        <v>1</v>
      </c>
      <c r="AO23" s="115">
        <v>0.57140000000000002</v>
      </c>
      <c r="AP23" s="115">
        <v>0.90480000000000005</v>
      </c>
      <c r="AQ23" s="115">
        <v>0.42859999999999998</v>
      </c>
      <c r="AR23" s="115">
        <v>0.88890000000000002</v>
      </c>
      <c r="AS23" s="115">
        <v>0.71430000000000005</v>
      </c>
      <c r="AT23" s="115">
        <v>1</v>
      </c>
      <c r="AU23" s="115" t="s">
        <v>348</v>
      </c>
      <c r="AV23" s="111" t="s">
        <v>348</v>
      </c>
      <c r="AW23" s="115">
        <v>1</v>
      </c>
      <c r="AX23" s="115">
        <v>1</v>
      </c>
      <c r="AY23" s="115">
        <v>1</v>
      </c>
      <c r="AZ23" s="115">
        <v>0.1176</v>
      </c>
      <c r="BA23" s="115">
        <v>0.76470000000000005</v>
      </c>
      <c r="BB23" s="115">
        <v>0.88239999999999996</v>
      </c>
      <c r="BC23" s="109">
        <v>2</v>
      </c>
      <c r="BD23" s="96">
        <v>2</v>
      </c>
      <c r="BE23" s="96">
        <v>2</v>
      </c>
      <c r="BF23" s="96">
        <v>2</v>
      </c>
      <c r="BG23" s="96">
        <v>2</v>
      </c>
      <c r="BH23" s="96">
        <v>2</v>
      </c>
      <c r="BI23" s="96">
        <v>2</v>
      </c>
      <c r="BJ23" s="96">
        <v>2</v>
      </c>
      <c r="BK23" s="96">
        <v>2</v>
      </c>
      <c r="BL23" s="97">
        <v>2</v>
      </c>
      <c r="BM23" s="97">
        <v>0.67920000000000003</v>
      </c>
      <c r="BN23" s="97">
        <v>0.5897</v>
      </c>
      <c r="BO23" s="97">
        <v>0.5</v>
      </c>
      <c r="BP23" s="97" t="s">
        <v>422</v>
      </c>
      <c r="BQ23" s="97">
        <v>0.21210000000000001</v>
      </c>
      <c r="BR23" s="97">
        <v>0.5</v>
      </c>
      <c r="BS23" s="97" t="s">
        <v>422</v>
      </c>
      <c r="BT23" s="97">
        <v>6.9800000000000001E-2</v>
      </c>
      <c r="BU23" s="97">
        <v>0.5</v>
      </c>
      <c r="BV23" s="97" t="s">
        <v>422</v>
      </c>
      <c r="BW23" s="97">
        <v>0.18179999999999999</v>
      </c>
      <c r="BX23" s="97">
        <v>0.5</v>
      </c>
      <c r="BY23" s="97" t="s">
        <v>422</v>
      </c>
      <c r="BZ23" s="97">
        <v>6.9800000000000001E-2</v>
      </c>
      <c r="CA23" s="97">
        <v>0</v>
      </c>
      <c r="CB23" s="97">
        <v>0.59440000000000004</v>
      </c>
      <c r="CC23" s="97">
        <v>0.55710000000000004</v>
      </c>
      <c r="CD23" s="97">
        <v>3</v>
      </c>
      <c r="CE23" s="97">
        <v>1</v>
      </c>
      <c r="CF23" s="97">
        <v>1</v>
      </c>
      <c r="CG23" s="97">
        <v>2</v>
      </c>
      <c r="CH23" s="97">
        <v>0.1696</v>
      </c>
      <c r="CI23" s="97">
        <v>0.14380000000000001</v>
      </c>
      <c r="CJ23" s="97">
        <v>2</v>
      </c>
      <c r="CK23" s="97">
        <v>0.60000000000000009</v>
      </c>
      <c r="CL23" s="97">
        <v>0.309</v>
      </c>
      <c r="CM23" s="102">
        <v>1</v>
      </c>
      <c r="CN23" s="116">
        <v>40</v>
      </c>
      <c r="CO23" s="119" t="s">
        <v>590</v>
      </c>
    </row>
    <row r="24" spans="1:93" x14ac:dyDescent="0.25">
      <c r="A24" s="99" t="s">
        <v>38</v>
      </c>
      <c r="B24" s="100" t="s">
        <v>490</v>
      </c>
      <c r="C24" s="100" t="s">
        <v>364</v>
      </c>
      <c r="D24" s="100" t="s">
        <v>351</v>
      </c>
      <c r="E24" s="101" t="s">
        <v>491</v>
      </c>
      <c r="F24" s="110">
        <v>0.45450000000000002</v>
      </c>
      <c r="G24" s="97">
        <v>9.0899999999999995E-2</v>
      </c>
      <c r="H24" s="97">
        <v>0.9839</v>
      </c>
      <c r="I24" s="97">
        <v>0.95650000000000002</v>
      </c>
      <c r="J24" s="97">
        <v>0.92310000000000003</v>
      </c>
      <c r="K24" s="97">
        <v>1</v>
      </c>
      <c r="L24" s="97">
        <v>0.97099999999999997</v>
      </c>
      <c r="M24" s="111">
        <v>0.86109999999999998</v>
      </c>
      <c r="N24" s="111">
        <v>7.2700000000000001E-2</v>
      </c>
      <c r="O24" s="111">
        <v>4.7600000000000003E-2</v>
      </c>
      <c r="P24" s="115">
        <v>0.3125</v>
      </c>
      <c r="Q24" s="115">
        <v>0</v>
      </c>
      <c r="R24" s="115">
        <v>1.5599999999999999E-2</v>
      </c>
      <c r="S24" s="115">
        <v>0.1724</v>
      </c>
      <c r="T24" s="115">
        <v>0.66669999999999996</v>
      </c>
      <c r="U24" s="115">
        <v>0.33329999999999999</v>
      </c>
      <c r="V24" s="115">
        <v>0.5</v>
      </c>
      <c r="W24" s="115">
        <v>0.28570000000000001</v>
      </c>
      <c r="X24" s="115">
        <v>0</v>
      </c>
      <c r="Y24" s="115">
        <v>0.25</v>
      </c>
      <c r="Z24" s="115">
        <v>0.21460000000000001</v>
      </c>
      <c r="AA24" s="115">
        <v>0.25700000000000001</v>
      </c>
      <c r="AB24" s="115">
        <v>0.4677</v>
      </c>
      <c r="AC24" s="115">
        <v>0.1547</v>
      </c>
      <c r="AD24" s="115">
        <v>3.85E-2</v>
      </c>
      <c r="AE24" s="115">
        <v>0.26079999999999998</v>
      </c>
      <c r="AF24" s="115" t="s">
        <v>347</v>
      </c>
      <c r="AG24" s="115" t="s">
        <v>348</v>
      </c>
      <c r="AH24" s="115">
        <v>0.51019999999999999</v>
      </c>
      <c r="AI24" s="115">
        <v>0.1696</v>
      </c>
      <c r="AJ24" s="115">
        <v>8.0999999999999996E-3</v>
      </c>
      <c r="AK24" s="115">
        <v>0.23730000000000001</v>
      </c>
      <c r="AL24" s="115">
        <v>0.45760000000000001</v>
      </c>
      <c r="AM24" s="115">
        <v>1.6899999999999998E-2</v>
      </c>
      <c r="AN24" s="115">
        <v>0.84619999999999995</v>
      </c>
      <c r="AO24" s="115">
        <v>0.55559999999999998</v>
      </c>
      <c r="AP24" s="115">
        <v>0.57140000000000002</v>
      </c>
      <c r="AQ24" s="115">
        <v>0.72219999999999995</v>
      </c>
      <c r="AR24" s="115">
        <v>0.75</v>
      </c>
      <c r="AS24" s="115">
        <v>0.66669999999999996</v>
      </c>
      <c r="AT24" s="115">
        <v>1</v>
      </c>
      <c r="AU24" s="115" t="s">
        <v>348</v>
      </c>
      <c r="AV24" s="111" t="s">
        <v>348</v>
      </c>
      <c r="AW24" s="115">
        <v>0.99399999999999999</v>
      </c>
      <c r="AX24" s="115">
        <v>1</v>
      </c>
      <c r="AY24" s="115">
        <v>1</v>
      </c>
      <c r="AZ24" s="115">
        <v>0.1852</v>
      </c>
      <c r="BA24" s="115">
        <v>0.74070000000000003</v>
      </c>
      <c r="BB24" s="115">
        <v>0.77780000000000005</v>
      </c>
      <c r="BC24" s="109">
        <v>2</v>
      </c>
      <c r="BD24" s="96">
        <v>2</v>
      </c>
      <c r="BE24" s="96">
        <v>2</v>
      </c>
      <c r="BF24" s="96">
        <v>1</v>
      </c>
      <c r="BG24" s="96">
        <v>1</v>
      </c>
      <c r="BH24" s="96">
        <v>2</v>
      </c>
      <c r="BI24" s="96">
        <v>2</v>
      </c>
      <c r="BJ24" s="96">
        <v>2</v>
      </c>
      <c r="BK24" s="96">
        <v>2</v>
      </c>
      <c r="BL24" s="97">
        <v>2</v>
      </c>
      <c r="BM24" s="97">
        <v>0.45450000000000002</v>
      </c>
      <c r="BN24" s="97">
        <v>0.59089999999999998</v>
      </c>
      <c r="BO24" s="97">
        <v>0</v>
      </c>
      <c r="BP24" s="97">
        <v>0.16669999999999999</v>
      </c>
      <c r="BQ24" s="97">
        <v>0.13109999999999999</v>
      </c>
      <c r="BR24" s="97">
        <v>0.5</v>
      </c>
      <c r="BS24" s="97">
        <v>5.33E-2</v>
      </c>
      <c r="BT24" s="97">
        <v>6.0600000000000001E-2</v>
      </c>
      <c r="BU24" s="97">
        <v>0.5</v>
      </c>
      <c r="BV24" s="97">
        <v>2.0799999999999999E-2</v>
      </c>
      <c r="BW24" s="97">
        <v>3.2300000000000002E-2</v>
      </c>
      <c r="BX24" s="97">
        <v>0.5</v>
      </c>
      <c r="BY24" s="97">
        <v>1.32E-2</v>
      </c>
      <c r="BZ24" s="97">
        <v>1.49E-2</v>
      </c>
      <c r="CA24" s="97">
        <v>0</v>
      </c>
      <c r="CB24" s="97">
        <v>0.5383</v>
      </c>
      <c r="CC24" s="97">
        <v>0.51019999999999999</v>
      </c>
      <c r="CD24" s="97">
        <v>3</v>
      </c>
      <c r="CE24" s="97">
        <v>1</v>
      </c>
      <c r="CF24" s="97">
        <v>1</v>
      </c>
      <c r="CG24" s="97">
        <v>0</v>
      </c>
      <c r="CH24" s="97">
        <v>0.2291</v>
      </c>
      <c r="CI24" s="97">
        <v>0.25629999999999997</v>
      </c>
      <c r="CJ24" s="97">
        <v>0</v>
      </c>
      <c r="CK24" s="97">
        <v>0.20899999999999999</v>
      </c>
      <c r="CL24" s="97">
        <v>0.191</v>
      </c>
      <c r="CM24" s="102">
        <v>1</v>
      </c>
      <c r="CN24" s="116">
        <v>40</v>
      </c>
      <c r="CO24" s="119" t="s">
        <v>590</v>
      </c>
    </row>
    <row r="25" spans="1:93" x14ac:dyDescent="0.25">
      <c r="A25" s="99" t="s">
        <v>39</v>
      </c>
      <c r="B25" s="100" t="s">
        <v>492</v>
      </c>
      <c r="C25" s="100" t="s">
        <v>39</v>
      </c>
      <c r="D25" s="100" t="s">
        <v>351</v>
      </c>
      <c r="E25" s="101" t="s">
        <v>493</v>
      </c>
      <c r="F25" s="110">
        <v>0.52339999999999998</v>
      </c>
      <c r="G25" s="97">
        <v>0.4486</v>
      </c>
      <c r="H25" s="97">
        <v>0.99170000000000003</v>
      </c>
      <c r="I25" s="97">
        <v>0.97409999999999997</v>
      </c>
      <c r="J25" s="97">
        <v>0.96299999999999997</v>
      </c>
      <c r="K25" s="97">
        <v>0.99170000000000003</v>
      </c>
      <c r="L25" s="97">
        <v>0.97409999999999997</v>
      </c>
      <c r="M25" s="111">
        <v>0.92500000000000004</v>
      </c>
      <c r="N25" s="111">
        <v>0.1009</v>
      </c>
      <c r="O25" s="111">
        <v>0.10580000000000001</v>
      </c>
      <c r="P25" s="115">
        <v>0.45739999999999997</v>
      </c>
      <c r="Q25" s="115">
        <v>0.1193</v>
      </c>
      <c r="R25" s="115">
        <v>7.6899999999999996E-2</v>
      </c>
      <c r="S25" s="115">
        <v>0.34649999999999997</v>
      </c>
      <c r="T25" s="115">
        <v>0.3</v>
      </c>
      <c r="U25" s="115">
        <v>0.66669999999999996</v>
      </c>
      <c r="V25" s="115">
        <v>0.5</v>
      </c>
      <c r="W25" s="115">
        <v>0.2</v>
      </c>
      <c r="X25" s="115">
        <v>0.66669999999999996</v>
      </c>
      <c r="Y25" s="115">
        <v>0.4</v>
      </c>
      <c r="Z25" s="115">
        <v>0.41909999999999997</v>
      </c>
      <c r="AA25" s="115">
        <v>0.35959999999999998</v>
      </c>
      <c r="AB25" s="115">
        <v>0.37169999999999997</v>
      </c>
      <c r="AC25" s="115">
        <v>0.2777</v>
      </c>
      <c r="AD25" s="115">
        <v>0.21440000000000001</v>
      </c>
      <c r="AE25" s="115">
        <v>0.23080000000000001</v>
      </c>
      <c r="AF25" s="115" t="s">
        <v>348</v>
      </c>
      <c r="AG25" s="115" t="s">
        <v>348</v>
      </c>
      <c r="AH25" s="115">
        <v>0.69499999999999995</v>
      </c>
      <c r="AI25" s="115">
        <v>0.17180000000000001</v>
      </c>
      <c r="AJ25" s="115">
        <v>1.0500000000000001E-2</v>
      </c>
      <c r="AK25" s="115">
        <v>0.26469999999999999</v>
      </c>
      <c r="AL25" s="115">
        <v>0.72550000000000003</v>
      </c>
      <c r="AM25" s="115">
        <v>0</v>
      </c>
      <c r="AN25" s="115">
        <v>1</v>
      </c>
      <c r="AO25" s="115">
        <v>0.5</v>
      </c>
      <c r="AP25" s="115">
        <v>0.89580000000000004</v>
      </c>
      <c r="AQ25" s="115">
        <v>0.46150000000000002</v>
      </c>
      <c r="AR25" s="115">
        <v>0.9556</v>
      </c>
      <c r="AS25" s="115">
        <v>0.5</v>
      </c>
      <c r="AT25" s="115">
        <v>0.95240000000000002</v>
      </c>
      <c r="AU25" s="115" t="s">
        <v>348</v>
      </c>
      <c r="AV25" s="111" t="s">
        <v>348</v>
      </c>
      <c r="AW25" s="115">
        <v>1</v>
      </c>
      <c r="AX25" s="115">
        <v>1</v>
      </c>
      <c r="AY25" s="115">
        <v>1</v>
      </c>
      <c r="AZ25" s="115">
        <v>0.125</v>
      </c>
      <c r="BA25" s="115">
        <v>0.53129999999999999</v>
      </c>
      <c r="BB25" s="115">
        <v>0.59379999999999999</v>
      </c>
      <c r="BC25" s="109">
        <v>2</v>
      </c>
      <c r="BD25" s="96">
        <v>2</v>
      </c>
      <c r="BE25" s="96">
        <v>2</v>
      </c>
      <c r="BF25" s="96">
        <v>2</v>
      </c>
      <c r="BG25" s="96">
        <v>2</v>
      </c>
      <c r="BH25" s="96">
        <v>2</v>
      </c>
      <c r="BI25" s="96">
        <v>2</v>
      </c>
      <c r="BJ25" s="96">
        <v>2</v>
      </c>
      <c r="BK25" s="96">
        <v>2</v>
      </c>
      <c r="BL25" s="97">
        <v>1</v>
      </c>
      <c r="BM25" s="97">
        <v>0.52339999999999998</v>
      </c>
      <c r="BN25" s="97">
        <v>0.53510000000000002</v>
      </c>
      <c r="BO25" s="97">
        <v>0.5</v>
      </c>
      <c r="BP25" s="97">
        <v>0.1111</v>
      </c>
      <c r="BQ25" s="97">
        <v>0.1176</v>
      </c>
      <c r="BR25" s="97">
        <v>1.5</v>
      </c>
      <c r="BS25" s="97">
        <v>0.12590000000000001</v>
      </c>
      <c r="BT25" s="97">
        <v>0.15040000000000001</v>
      </c>
      <c r="BU25" s="97">
        <v>0</v>
      </c>
      <c r="BV25" s="97">
        <v>0.15079999999999999</v>
      </c>
      <c r="BW25" s="97">
        <v>0.12609999999999999</v>
      </c>
      <c r="BX25" s="97">
        <v>1.5</v>
      </c>
      <c r="BY25" s="97">
        <v>9.7000000000000003E-2</v>
      </c>
      <c r="BZ25" s="97">
        <v>0.1239</v>
      </c>
      <c r="CA25" s="97">
        <v>2</v>
      </c>
      <c r="CB25" s="97">
        <v>0.68289999999999995</v>
      </c>
      <c r="CC25" s="97">
        <v>0.69499999999999995</v>
      </c>
      <c r="CD25" s="97">
        <v>3</v>
      </c>
      <c r="CE25" s="97">
        <v>1</v>
      </c>
      <c r="CF25" s="97">
        <v>1</v>
      </c>
      <c r="CG25" s="97">
        <v>0</v>
      </c>
      <c r="CH25" s="97">
        <v>0.2261</v>
      </c>
      <c r="CI25" s="97">
        <v>0.24279999999999999</v>
      </c>
      <c r="CJ25" s="97">
        <v>3</v>
      </c>
      <c r="CK25" s="97">
        <v>0.4</v>
      </c>
      <c r="CL25" s="97">
        <v>0.37</v>
      </c>
      <c r="CM25" s="102">
        <v>0</v>
      </c>
      <c r="CN25" s="116">
        <v>40</v>
      </c>
      <c r="CO25" s="119" t="s">
        <v>590</v>
      </c>
    </row>
    <row r="26" spans="1:93" x14ac:dyDescent="0.25">
      <c r="A26" s="99" t="s">
        <v>40</v>
      </c>
      <c r="B26" s="100" t="s">
        <v>365</v>
      </c>
      <c r="C26" s="100" t="s">
        <v>366</v>
      </c>
      <c r="D26" s="100" t="s">
        <v>351</v>
      </c>
      <c r="E26" s="101" t="s">
        <v>494</v>
      </c>
      <c r="F26" s="110">
        <v>0.8</v>
      </c>
      <c r="G26" s="97">
        <v>0</v>
      </c>
      <c r="H26" s="97">
        <v>1</v>
      </c>
      <c r="I26" s="97">
        <v>0.875</v>
      </c>
      <c r="J26" s="97">
        <v>1</v>
      </c>
      <c r="K26" s="97">
        <v>1</v>
      </c>
      <c r="L26" s="97">
        <v>0.875</v>
      </c>
      <c r="M26" s="111">
        <v>1</v>
      </c>
      <c r="N26" s="111">
        <v>0</v>
      </c>
      <c r="O26" s="111">
        <v>0</v>
      </c>
      <c r="P26" s="115">
        <v>0.25</v>
      </c>
      <c r="Q26" s="115">
        <v>7.1400000000000005E-2</v>
      </c>
      <c r="R26" s="115">
        <v>0</v>
      </c>
      <c r="S26" s="115">
        <v>0.28570000000000001</v>
      </c>
      <c r="T26" s="115">
        <v>0</v>
      </c>
      <c r="U26" s="115">
        <v>0</v>
      </c>
      <c r="V26" s="115">
        <v>0.33329999999999999</v>
      </c>
      <c r="W26" s="115">
        <v>0</v>
      </c>
      <c r="X26" s="115">
        <v>0</v>
      </c>
      <c r="Y26" s="115">
        <v>0.66669999999999996</v>
      </c>
      <c r="Z26" s="115">
        <v>0.53149999999999997</v>
      </c>
      <c r="AA26" s="115">
        <v>0.51749999999999996</v>
      </c>
      <c r="AB26" s="115">
        <v>0.62829999999999997</v>
      </c>
      <c r="AC26" s="115">
        <v>0.42859999999999998</v>
      </c>
      <c r="AD26" s="115">
        <v>0.35089999999999999</v>
      </c>
      <c r="AE26" s="115">
        <v>0.3095</v>
      </c>
      <c r="AF26" s="115" t="s">
        <v>348</v>
      </c>
      <c r="AG26" s="115" t="s">
        <v>348</v>
      </c>
      <c r="AH26" s="115">
        <v>0.80859999999999999</v>
      </c>
      <c r="AI26" s="115">
        <v>0.1235</v>
      </c>
      <c r="AJ26" s="115">
        <v>1.23E-2</v>
      </c>
      <c r="AK26" s="115">
        <v>1</v>
      </c>
      <c r="AL26" s="115">
        <v>0</v>
      </c>
      <c r="AM26" s="115">
        <v>0</v>
      </c>
      <c r="AN26" s="115">
        <v>0.66669999999999996</v>
      </c>
      <c r="AO26" s="115">
        <v>0.16669999999999999</v>
      </c>
      <c r="AP26" s="115">
        <v>1</v>
      </c>
      <c r="AQ26" s="115">
        <v>0.5</v>
      </c>
      <c r="AR26" s="115">
        <v>0.83330000000000004</v>
      </c>
      <c r="AS26" s="115">
        <v>0.33329999999999999</v>
      </c>
      <c r="AT26" s="115">
        <v>1</v>
      </c>
      <c r="AU26" s="115" t="s">
        <v>348</v>
      </c>
      <c r="AV26" s="111" t="s">
        <v>348</v>
      </c>
      <c r="AW26" s="115">
        <v>1</v>
      </c>
      <c r="AX26" s="115">
        <v>1</v>
      </c>
      <c r="AY26" s="115">
        <v>1</v>
      </c>
      <c r="AZ26" s="115">
        <v>0</v>
      </c>
      <c r="BA26" s="115">
        <v>0.4</v>
      </c>
      <c r="BB26" s="115">
        <v>0.7</v>
      </c>
      <c r="BC26" s="109">
        <v>2</v>
      </c>
      <c r="BD26" s="96">
        <v>2</v>
      </c>
      <c r="BE26" s="96">
        <v>2</v>
      </c>
      <c r="BF26" s="96">
        <v>2</v>
      </c>
      <c r="BG26" s="96">
        <v>2</v>
      </c>
      <c r="BH26" s="96">
        <v>2</v>
      </c>
      <c r="BI26" s="96">
        <v>2</v>
      </c>
      <c r="BJ26" s="96">
        <v>2</v>
      </c>
      <c r="BK26" s="96">
        <v>2</v>
      </c>
      <c r="BL26" s="97">
        <v>0</v>
      </c>
      <c r="BM26" s="97">
        <v>0.8</v>
      </c>
      <c r="BN26" s="97">
        <v>0.5</v>
      </c>
      <c r="BO26" s="97">
        <v>0</v>
      </c>
      <c r="BP26" s="97">
        <v>0.28570000000000001</v>
      </c>
      <c r="BQ26" s="97">
        <v>0</v>
      </c>
      <c r="BR26" s="97">
        <v>0</v>
      </c>
      <c r="BS26" s="97">
        <v>0</v>
      </c>
      <c r="BT26" s="97">
        <v>0</v>
      </c>
      <c r="BU26" s="97">
        <v>0</v>
      </c>
      <c r="BV26" s="97">
        <v>0.35709999999999997</v>
      </c>
      <c r="BW26" s="97">
        <v>7.1400000000000005E-2</v>
      </c>
      <c r="BX26" s="97">
        <v>0</v>
      </c>
      <c r="BY26" s="97">
        <v>0</v>
      </c>
      <c r="BZ26" s="97">
        <v>0</v>
      </c>
      <c r="CA26" s="97">
        <v>3</v>
      </c>
      <c r="CB26" s="97">
        <v>0.82669999999999999</v>
      </c>
      <c r="CC26" s="97">
        <v>0.80859999999999999</v>
      </c>
      <c r="CD26" s="97">
        <v>3</v>
      </c>
      <c r="CE26" s="97">
        <v>1</v>
      </c>
      <c r="CF26" s="97">
        <v>1</v>
      </c>
      <c r="CG26" s="97">
        <v>0</v>
      </c>
      <c r="CH26" s="97">
        <v>0.23230000000000001</v>
      </c>
      <c r="CI26" s="97">
        <v>0.24260000000000001</v>
      </c>
      <c r="CJ26" s="97">
        <v>1</v>
      </c>
      <c r="CK26" s="97">
        <v>0</v>
      </c>
      <c r="CL26" s="97">
        <v>0.111</v>
      </c>
      <c r="CM26" s="102">
        <v>1</v>
      </c>
      <c r="CN26" s="116">
        <v>40</v>
      </c>
      <c r="CO26" s="119" t="s">
        <v>590</v>
      </c>
    </row>
    <row r="27" spans="1:93" x14ac:dyDescent="0.25">
      <c r="A27" s="99" t="s">
        <v>41</v>
      </c>
      <c r="B27" s="100" t="s">
        <v>495</v>
      </c>
      <c r="C27" s="100" t="s">
        <v>367</v>
      </c>
      <c r="D27" s="100" t="s">
        <v>351</v>
      </c>
      <c r="E27" s="101" t="s">
        <v>496</v>
      </c>
      <c r="F27" s="110">
        <v>0.42859999999999998</v>
      </c>
      <c r="G27" s="97">
        <v>0.57140000000000002</v>
      </c>
      <c r="H27" s="97">
        <v>1</v>
      </c>
      <c r="I27" s="97">
        <v>1</v>
      </c>
      <c r="J27" s="97">
        <v>0.95830000000000004</v>
      </c>
      <c r="K27" s="97">
        <v>1</v>
      </c>
      <c r="L27" s="97">
        <v>1</v>
      </c>
      <c r="M27" s="111">
        <v>0.82050000000000001</v>
      </c>
      <c r="N27" s="111">
        <v>0</v>
      </c>
      <c r="O27" s="111">
        <v>4.1700000000000001E-2</v>
      </c>
      <c r="P27" s="115">
        <v>0.35</v>
      </c>
      <c r="Q27" s="115">
        <v>0</v>
      </c>
      <c r="R27" s="115">
        <v>0</v>
      </c>
      <c r="S27" s="115">
        <v>6.9000000000000006E-2</v>
      </c>
      <c r="T27" s="115">
        <v>1</v>
      </c>
      <c r="U27" s="115">
        <v>0.8</v>
      </c>
      <c r="V27" s="115">
        <v>1</v>
      </c>
      <c r="W27" s="115">
        <v>1</v>
      </c>
      <c r="X27" s="115">
        <v>0.6</v>
      </c>
      <c r="Y27" s="115">
        <v>1</v>
      </c>
      <c r="Z27" s="115">
        <v>0.33129999999999998</v>
      </c>
      <c r="AA27" s="115">
        <v>0.35110000000000002</v>
      </c>
      <c r="AB27" s="115">
        <v>0.37790000000000001</v>
      </c>
      <c r="AC27" s="115">
        <v>0.1963</v>
      </c>
      <c r="AD27" s="115">
        <v>0.23430000000000001</v>
      </c>
      <c r="AE27" s="115">
        <v>0.47270000000000001</v>
      </c>
      <c r="AF27" s="115" t="s">
        <v>348</v>
      </c>
      <c r="AG27" s="115" t="s">
        <v>348</v>
      </c>
      <c r="AH27" s="115">
        <v>0.77049999999999996</v>
      </c>
      <c r="AI27" s="115">
        <v>0.1105</v>
      </c>
      <c r="AJ27" s="115">
        <v>1.4200000000000001E-2</v>
      </c>
      <c r="AK27" s="115">
        <v>0.38890000000000002</v>
      </c>
      <c r="AL27" s="115">
        <v>0</v>
      </c>
      <c r="AM27" s="115">
        <v>0</v>
      </c>
      <c r="AN27" s="115">
        <v>1</v>
      </c>
      <c r="AO27" s="115">
        <v>0.16669999999999999</v>
      </c>
      <c r="AP27" s="115">
        <v>1</v>
      </c>
      <c r="AQ27" s="115">
        <v>0.16669999999999999</v>
      </c>
      <c r="AR27" s="115">
        <v>1</v>
      </c>
      <c r="AS27" s="115">
        <v>0.33329999999999999</v>
      </c>
      <c r="AT27" s="115">
        <v>1</v>
      </c>
      <c r="AU27" s="115" t="s">
        <v>348</v>
      </c>
      <c r="AV27" s="111" t="s">
        <v>348</v>
      </c>
      <c r="AW27" s="115">
        <v>1</v>
      </c>
      <c r="AX27" s="115">
        <v>1</v>
      </c>
      <c r="AY27" s="115">
        <v>1</v>
      </c>
      <c r="AZ27" s="115">
        <v>0</v>
      </c>
      <c r="BA27" s="115">
        <v>0.55559999999999998</v>
      </c>
      <c r="BB27" s="115">
        <v>0.72219999999999995</v>
      </c>
      <c r="BC27" s="109">
        <v>2</v>
      </c>
      <c r="BD27" s="96">
        <v>2</v>
      </c>
      <c r="BE27" s="96">
        <v>2</v>
      </c>
      <c r="BF27" s="96">
        <v>2</v>
      </c>
      <c r="BG27" s="96">
        <v>2</v>
      </c>
      <c r="BH27" s="96">
        <v>2</v>
      </c>
      <c r="BI27" s="96">
        <v>2</v>
      </c>
      <c r="BJ27" s="96">
        <v>2</v>
      </c>
      <c r="BK27" s="96">
        <v>2</v>
      </c>
      <c r="BL27" s="97">
        <v>0</v>
      </c>
      <c r="BM27" s="97">
        <v>0.42859999999999998</v>
      </c>
      <c r="BN27" s="97">
        <v>0.42309999999999998</v>
      </c>
      <c r="BO27" s="97">
        <v>0</v>
      </c>
      <c r="BP27" s="97">
        <v>9.0899999999999995E-2</v>
      </c>
      <c r="BQ27" s="97">
        <v>3.1300000000000001E-2</v>
      </c>
      <c r="BR27" s="97">
        <v>1.5</v>
      </c>
      <c r="BS27" s="97">
        <v>3.6999999999999998E-2</v>
      </c>
      <c r="BT27" s="97">
        <v>0.1724</v>
      </c>
      <c r="BU27" s="97">
        <v>0</v>
      </c>
      <c r="BV27" s="97">
        <v>0.13639999999999999</v>
      </c>
      <c r="BW27" s="97">
        <v>3.1300000000000001E-2</v>
      </c>
      <c r="BX27" s="97">
        <v>1.5</v>
      </c>
      <c r="BY27" s="97">
        <v>3.6999999999999998E-2</v>
      </c>
      <c r="BZ27" s="97">
        <v>0.10340000000000001</v>
      </c>
      <c r="CA27" s="97">
        <v>3</v>
      </c>
      <c r="CB27" s="97">
        <v>0.80620000000000003</v>
      </c>
      <c r="CC27" s="97">
        <v>0.77049999999999996</v>
      </c>
      <c r="CD27" s="97">
        <v>3</v>
      </c>
      <c r="CE27" s="97">
        <v>1</v>
      </c>
      <c r="CF27" s="97">
        <v>1</v>
      </c>
      <c r="CG27" s="97">
        <v>2</v>
      </c>
      <c r="CH27" s="97">
        <v>6.1199999999999997E-2</v>
      </c>
      <c r="CI27" s="97">
        <v>0.1024</v>
      </c>
      <c r="CJ27" s="97">
        <v>1</v>
      </c>
      <c r="CK27" s="97">
        <v>7.6999999999999999E-2</v>
      </c>
      <c r="CL27" s="97">
        <v>0.156</v>
      </c>
      <c r="CM27" s="102">
        <v>1</v>
      </c>
      <c r="CN27" s="116">
        <v>40</v>
      </c>
      <c r="CO27" s="119" t="s">
        <v>591</v>
      </c>
    </row>
    <row r="28" spans="1:93" x14ac:dyDescent="0.25">
      <c r="A28" s="99" t="s">
        <v>42</v>
      </c>
      <c r="B28" s="100" t="s">
        <v>497</v>
      </c>
      <c r="C28" s="100" t="s">
        <v>368</v>
      </c>
      <c r="D28" s="100" t="s">
        <v>351</v>
      </c>
      <c r="E28" s="101" t="s">
        <v>498</v>
      </c>
      <c r="F28" s="110">
        <v>0.53680000000000005</v>
      </c>
      <c r="G28" s="97">
        <v>0.20530000000000001</v>
      </c>
      <c r="H28" s="97">
        <v>0.99639999999999995</v>
      </c>
      <c r="I28" s="97">
        <v>0.98229999999999995</v>
      </c>
      <c r="J28" s="97">
        <v>0.95479999999999998</v>
      </c>
      <c r="K28" s="97">
        <v>1</v>
      </c>
      <c r="L28" s="97">
        <v>0.9778</v>
      </c>
      <c r="M28" s="111">
        <v>0.93679999999999997</v>
      </c>
      <c r="N28" s="111">
        <v>0.29570000000000002</v>
      </c>
      <c r="O28" s="111">
        <v>0.1353</v>
      </c>
      <c r="P28" s="115">
        <v>0.56210000000000004</v>
      </c>
      <c r="Q28" s="115">
        <v>0.22090000000000001</v>
      </c>
      <c r="R28" s="115">
        <v>4.8800000000000003E-2</v>
      </c>
      <c r="S28" s="115">
        <v>0.3805</v>
      </c>
      <c r="T28" s="115">
        <v>0.31580000000000003</v>
      </c>
      <c r="U28" s="115">
        <v>0.26669999999999999</v>
      </c>
      <c r="V28" s="115">
        <v>0.28570000000000001</v>
      </c>
      <c r="W28" s="115">
        <v>0.42109999999999997</v>
      </c>
      <c r="X28" s="115">
        <v>0.33329999999999999</v>
      </c>
      <c r="Y28" s="115">
        <v>0.2727</v>
      </c>
      <c r="Z28" s="115">
        <v>0.37409999999999999</v>
      </c>
      <c r="AA28" s="115">
        <v>0.439</v>
      </c>
      <c r="AB28" s="115">
        <v>0.35020000000000001</v>
      </c>
      <c r="AC28" s="115">
        <v>0.30730000000000002</v>
      </c>
      <c r="AD28" s="115">
        <v>0.29630000000000001</v>
      </c>
      <c r="AE28" s="115">
        <v>0.3931</v>
      </c>
      <c r="AF28" s="115" t="s">
        <v>348</v>
      </c>
      <c r="AG28" s="115" t="s">
        <v>348</v>
      </c>
      <c r="AH28" s="115">
        <v>0.57499999999999996</v>
      </c>
      <c r="AI28" s="115">
        <v>0.1409</v>
      </c>
      <c r="AJ28" s="115">
        <v>1.46E-2</v>
      </c>
      <c r="AK28" s="115">
        <v>0.15040000000000001</v>
      </c>
      <c r="AL28" s="115">
        <v>0.70730000000000004</v>
      </c>
      <c r="AM28" s="115">
        <v>8.0999999999999996E-3</v>
      </c>
      <c r="AN28" s="115">
        <v>0.76970000000000005</v>
      </c>
      <c r="AO28" s="115">
        <v>0.40339999999999998</v>
      </c>
      <c r="AP28" s="115">
        <v>0.76100000000000001</v>
      </c>
      <c r="AQ28" s="115">
        <v>0.40339999999999998</v>
      </c>
      <c r="AR28" s="115">
        <v>0.7843</v>
      </c>
      <c r="AS28" s="115">
        <v>0.51700000000000002</v>
      </c>
      <c r="AT28" s="115">
        <v>1</v>
      </c>
      <c r="AU28" s="115" t="s">
        <v>348</v>
      </c>
      <c r="AV28" s="111" t="s">
        <v>348</v>
      </c>
      <c r="AW28" s="115">
        <v>0.99890000000000001</v>
      </c>
      <c r="AX28" s="115">
        <v>1</v>
      </c>
      <c r="AY28" s="115">
        <v>1</v>
      </c>
      <c r="AZ28" s="115">
        <v>0.1951</v>
      </c>
      <c r="BA28" s="115">
        <v>0.70730000000000004</v>
      </c>
      <c r="BB28" s="115">
        <v>0.75609999999999999</v>
      </c>
      <c r="BC28" s="109">
        <v>2</v>
      </c>
      <c r="BD28" s="96">
        <v>2</v>
      </c>
      <c r="BE28" s="96">
        <v>2</v>
      </c>
      <c r="BF28" s="96">
        <v>2</v>
      </c>
      <c r="BG28" s="96">
        <v>1</v>
      </c>
      <c r="BH28" s="96">
        <v>2</v>
      </c>
      <c r="BI28" s="96">
        <v>2</v>
      </c>
      <c r="BJ28" s="96">
        <v>2</v>
      </c>
      <c r="BK28" s="96">
        <v>2</v>
      </c>
      <c r="BL28" s="97">
        <v>2</v>
      </c>
      <c r="BM28" s="97">
        <v>0.53680000000000005</v>
      </c>
      <c r="BN28" s="97">
        <v>0.57340000000000002</v>
      </c>
      <c r="BO28" s="97">
        <v>1.5</v>
      </c>
      <c r="BP28" s="97">
        <v>0.22689999999999999</v>
      </c>
      <c r="BQ28" s="97">
        <v>0.29709999999999998</v>
      </c>
      <c r="BR28" s="97">
        <v>1</v>
      </c>
      <c r="BS28" s="97">
        <v>9.0899999999999995E-2</v>
      </c>
      <c r="BT28" s="97">
        <v>0.14410000000000001</v>
      </c>
      <c r="BU28" s="97">
        <v>1.5</v>
      </c>
      <c r="BV28" s="97">
        <v>0.21540000000000001</v>
      </c>
      <c r="BW28" s="97">
        <v>0.23469999999999999</v>
      </c>
      <c r="BX28" s="97">
        <v>0</v>
      </c>
      <c r="BY28" s="97">
        <v>7.8299999999999995E-2</v>
      </c>
      <c r="BZ28" s="97">
        <v>6.8199999999999997E-2</v>
      </c>
      <c r="CA28" s="97">
        <v>0</v>
      </c>
      <c r="CB28" s="97">
        <v>0.57689999999999997</v>
      </c>
      <c r="CC28" s="97">
        <v>0.57499999999999996</v>
      </c>
      <c r="CD28" s="97">
        <v>3</v>
      </c>
      <c r="CE28" s="97">
        <v>1</v>
      </c>
      <c r="CF28" s="97">
        <v>1</v>
      </c>
      <c r="CG28" s="97">
        <v>0</v>
      </c>
      <c r="CH28" s="97">
        <v>0.16900000000000001</v>
      </c>
      <c r="CI28" s="97">
        <v>0.1986</v>
      </c>
      <c r="CJ28" s="97">
        <v>3</v>
      </c>
      <c r="CK28" s="97">
        <v>0.45500000000000002</v>
      </c>
      <c r="CL28" s="97">
        <v>0.41399999999999998</v>
      </c>
      <c r="CM28" s="102">
        <v>0</v>
      </c>
      <c r="CN28" s="116">
        <v>40</v>
      </c>
      <c r="CO28" s="119" t="s">
        <v>590</v>
      </c>
    </row>
    <row r="29" spans="1:93" x14ac:dyDescent="0.25">
      <c r="A29" s="99" t="s">
        <v>43</v>
      </c>
      <c r="B29" s="100" t="s">
        <v>499</v>
      </c>
      <c r="C29" s="100" t="s">
        <v>500</v>
      </c>
      <c r="D29" s="100" t="s">
        <v>351</v>
      </c>
      <c r="E29" s="101" t="s">
        <v>501</v>
      </c>
      <c r="F29" s="110">
        <v>0.76190000000000002</v>
      </c>
      <c r="G29" s="97">
        <v>0.23810000000000001</v>
      </c>
      <c r="H29" s="97">
        <v>1</v>
      </c>
      <c r="I29" s="97">
        <v>1</v>
      </c>
      <c r="J29" s="97">
        <v>0.97299999999999998</v>
      </c>
      <c r="K29" s="97">
        <v>1</v>
      </c>
      <c r="L29" s="97">
        <v>0.96</v>
      </c>
      <c r="M29" s="111">
        <v>0.97370000000000001</v>
      </c>
      <c r="N29" s="111">
        <v>6.25E-2</v>
      </c>
      <c r="O29" s="111">
        <v>0</v>
      </c>
      <c r="P29" s="115">
        <v>0.2581</v>
      </c>
      <c r="Q29" s="115">
        <v>0.125</v>
      </c>
      <c r="R29" s="115">
        <v>0</v>
      </c>
      <c r="S29" s="115">
        <v>9.3799999999999994E-2</v>
      </c>
      <c r="T29" s="115">
        <v>0</v>
      </c>
      <c r="U29" s="115">
        <v>0.5</v>
      </c>
      <c r="V29" s="115">
        <v>0.8</v>
      </c>
      <c r="W29" s="115">
        <v>0</v>
      </c>
      <c r="X29" s="115">
        <v>0</v>
      </c>
      <c r="Y29" s="115">
        <v>0.6</v>
      </c>
      <c r="Z29" s="115">
        <v>0.42549999999999999</v>
      </c>
      <c r="AA29" s="115">
        <v>0.41449999999999998</v>
      </c>
      <c r="AB29" s="115">
        <v>0.50560000000000005</v>
      </c>
      <c r="AC29" s="115">
        <v>0.29899999999999999</v>
      </c>
      <c r="AD29" s="115">
        <v>0.15890000000000001</v>
      </c>
      <c r="AE29" s="115">
        <v>0.2828</v>
      </c>
      <c r="AF29" s="115" t="s">
        <v>348</v>
      </c>
      <c r="AG29" s="115" t="s">
        <v>348</v>
      </c>
      <c r="AH29" s="115">
        <v>0.48309999999999997</v>
      </c>
      <c r="AI29" s="115">
        <v>0.152</v>
      </c>
      <c r="AJ29" s="115">
        <v>1.01E-2</v>
      </c>
      <c r="AK29" s="115">
        <v>0.44440000000000002</v>
      </c>
      <c r="AL29" s="115">
        <v>0.38890000000000002</v>
      </c>
      <c r="AM29" s="115">
        <v>0.1111</v>
      </c>
      <c r="AN29" s="115">
        <v>0.81820000000000004</v>
      </c>
      <c r="AO29" s="115">
        <v>0.41670000000000001</v>
      </c>
      <c r="AP29" s="115">
        <v>0.9</v>
      </c>
      <c r="AQ29" s="115">
        <v>0.58330000000000004</v>
      </c>
      <c r="AR29" s="115">
        <v>0.9</v>
      </c>
      <c r="AS29" s="115">
        <v>0.58330000000000004</v>
      </c>
      <c r="AT29" s="115">
        <v>1</v>
      </c>
      <c r="AU29" s="115" t="s">
        <v>348</v>
      </c>
      <c r="AV29" s="111" t="s">
        <v>348</v>
      </c>
      <c r="AW29" s="115">
        <v>1</v>
      </c>
      <c r="AX29" s="115">
        <v>1</v>
      </c>
      <c r="AY29" s="115">
        <v>0.9</v>
      </c>
      <c r="AZ29" s="115">
        <v>0.25</v>
      </c>
      <c r="BA29" s="115">
        <v>0.8</v>
      </c>
      <c r="BB29" s="115">
        <v>0.9</v>
      </c>
      <c r="BC29" s="109">
        <v>2</v>
      </c>
      <c r="BD29" s="96">
        <v>2</v>
      </c>
      <c r="BE29" s="96">
        <v>1</v>
      </c>
      <c r="BF29" s="96">
        <v>2</v>
      </c>
      <c r="BG29" s="96">
        <v>2</v>
      </c>
      <c r="BH29" s="96">
        <v>2</v>
      </c>
      <c r="BI29" s="96">
        <v>2</v>
      </c>
      <c r="BJ29" s="96">
        <v>2</v>
      </c>
      <c r="BK29" s="96">
        <v>2</v>
      </c>
      <c r="BL29" s="97">
        <v>2</v>
      </c>
      <c r="BM29" s="97">
        <v>0.76190000000000002</v>
      </c>
      <c r="BN29" s="97">
        <v>0.59260000000000002</v>
      </c>
      <c r="BO29" s="97">
        <v>0</v>
      </c>
      <c r="BP29" s="97">
        <v>9.0899999999999995E-2</v>
      </c>
      <c r="BQ29" s="97">
        <v>5.8799999999999998E-2</v>
      </c>
      <c r="BR29" s="97">
        <v>0</v>
      </c>
      <c r="BS29" s="97">
        <v>0.1852</v>
      </c>
      <c r="BT29" s="97">
        <v>0.04</v>
      </c>
      <c r="BU29" s="97">
        <v>0.5</v>
      </c>
      <c r="BV29" s="97">
        <v>0</v>
      </c>
      <c r="BW29" s="97">
        <v>0.1176</v>
      </c>
      <c r="BX29" s="97">
        <v>0</v>
      </c>
      <c r="BY29" s="97">
        <v>0.15379999999999999</v>
      </c>
      <c r="BZ29" s="97">
        <v>0</v>
      </c>
      <c r="CA29" s="97">
        <v>0</v>
      </c>
      <c r="CB29" s="97">
        <v>0.51759999999999995</v>
      </c>
      <c r="CC29" s="97">
        <v>0.48309999999999997</v>
      </c>
      <c r="CD29" s="97">
        <v>3</v>
      </c>
      <c r="CE29" s="97">
        <v>1</v>
      </c>
      <c r="CF29" s="97">
        <v>1</v>
      </c>
      <c r="CG29" s="97">
        <v>0</v>
      </c>
      <c r="CH29" s="97">
        <v>0.108</v>
      </c>
      <c r="CI29" s="97">
        <v>0.19109999999999999</v>
      </c>
      <c r="CJ29" s="97">
        <v>3</v>
      </c>
      <c r="CK29" s="97">
        <v>0.38200000000000001</v>
      </c>
      <c r="CL29" s="97">
        <v>0.72</v>
      </c>
      <c r="CM29" s="102">
        <v>1</v>
      </c>
      <c r="CN29" s="116">
        <v>40</v>
      </c>
      <c r="CO29" s="119" t="s">
        <v>590</v>
      </c>
    </row>
    <row r="30" spans="1:93" x14ac:dyDescent="0.25">
      <c r="A30" s="99" t="s">
        <v>44</v>
      </c>
      <c r="B30" s="100" t="s">
        <v>474</v>
      </c>
      <c r="C30" s="100" t="s">
        <v>594</v>
      </c>
      <c r="D30" s="100" t="s">
        <v>351</v>
      </c>
      <c r="E30" s="101">
        <v>29832</v>
      </c>
      <c r="F30" s="110">
        <v>0.41670000000000001</v>
      </c>
      <c r="G30" s="97">
        <v>0.45829999999999999</v>
      </c>
      <c r="H30" s="97">
        <v>1</v>
      </c>
      <c r="I30" s="97">
        <v>1</v>
      </c>
      <c r="J30" s="97">
        <v>1</v>
      </c>
      <c r="K30" s="97">
        <v>1</v>
      </c>
      <c r="L30" s="97">
        <v>1</v>
      </c>
      <c r="M30" s="111">
        <v>0.92589999999999995</v>
      </c>
      <c r="N30" s="111">
        <v>0.125</v>
      </c>
      <c r="O30" s="111">
        <v>8.6999999999999994E-2</v>
      </c>
      <c r="P30" s="115">
        <v>0.26319999999999999</v>
      </c>
      <c r="Q30" s="115">
        <v>6.25E-2</v>
      </c>
      <c r="R30" s="115">
        <v>0</v>
      </c>
      <c r="S30" s="115">
        <v>0.20830000000000001</v>
      </c>
      <c r="T30" s="115">
        <v>0</v>
      </c>
      <c r="U30" s="115">
        <v>1</v>
      </c>
      <c r="V30" s="115">
        <v>0</v>
      </c>
      <c r="W30" s="115">
        <v>0</v>
      </c>
      <c r="X30" s="115">
        <v>1</v>
      </c>
      <c r="Y30" s="115">
        <v>0</v>
      </c>
      <c r="Z30" s="115">
        <v>0.379</v>
      </c>
      <c r="AA30" s="115">
        <v>0.36830000000000002</v>
      </c>
      <c r="AB30" s="115">
        <v>0.47739999999999999</v>
      </c>
      <c r="AC30" s="115">
        <v>0.24399999999999999</v>
      </c>
      <c r="AD30" s="115">
        <v>0.25</v>
      </c>
      <c r="AE30" s="115">
        <v>7.0499999999999993E-2</v>
      </c>
      <c r="AF30" s="115" t="s">
        <v>348</v>
      </c>
      <c r="AG30" s="115" t="s">
        <v>348</v>
      </c>
      <c r="AH30" s="115">
        <v>0.6411</v>
      </c>
      <c r="AI30" s="115">
        <v>0.1656</v>
      </c>
      <c r="AJ30" s="115">
        <v>9.1999999999999998E-3</v>
      </c>
      <c r="AK30" s="115">
        <v>0.1905</v>
      </c>
      <c r="AL30" s="115">
        <v>0.57140000000000002</v>
      </c>
      <c r="AM30" s="115">
        <v>0</v>
      </c>
      <c r="AN30" s="115">
        <v>0.9375</v>
      </c>
      <c r="AO30" s="115">
        <v>0.35289999999999999</v>
      </c>
      <c r="AP30" s="115">
        <v>0.93330000000000002</v>
      </c>
      <c r="AQ30" s="115">
        <v>0.29409999999999997</v>
      </c>
      <c r="AR30" s="115">
        <v>0.71430000000000005</v>
      </c>
      <c r="AS30" s="115">
        <v>0.4118</v>
      </c>
      <c r="AT30" s="115">
        <v>1</v>
      </c>
      <c r="AU30" s="115" t="s">
        <v>348</v>
      </c>
      <c r="AV30" s="111" t="s">
        <v>348</v>
      </c>
      <c r="AW30" s="115">
        <v>0.96970000000000001</v>
      </c>
      <c r="AX30" s="115">
        <v>1</v>
      </c>
      <c r="AY30" s="115">
        <v>1</v>
      </c>
      <c r="AZ30" s="115">
        <v>0</v>
      </c>
      <c r="BA30" s="115">
        <v>0.57140000000000002</v>
      </c>
      <c r="BB30" s="115">
        <v>0.64290000000000003</v>
      </c>
      <c r="BC30" s="109">
        <v>2</v>
      </c>
      <c r="BD30" s="96">
        <v>2</v>
      </c>
      <c r="BE30" s="96">
        <v>2</v>
      </c>
      <c r="BF30" s="96">
        <v>2</v>
      </c>
      <c r="BG30" s="96">
        <v>1</v>
      </c>
      <c r="BH30" s="96">
        <v>2</v>
      </c>
      <c r="BI30" s="96">
        <v>2</v>
      </c>
      <c r="BJ30" s="96">
        <v>2</v>
      </c>
      <c r="BK30" s="96">
        <v>2</v>
      </c>
      <c r="BL30" s="97">
        <v>2</v>
      </c>
      <c r="BM30" s="97">
        <v>0.41670000000000001</v>
      </c>
      <c r="BN30" s="97">
        <v>0.6</v>
      </c>
      <c r="BO30" s="97">
        <v>0</v>
      </c>
      <c r="BP30" s="97">
        <v>0.1333</v>
      </c>
      <c r="BQ30" s="97">
        <v>0.125</v>
      </c>
      <c r="BR30" s="97">
        <v>0.5</v>
      </c>
      <c r="BS30" s="97">
        <v>7.1400000000000005E-2</v>
      </c>
      <c r="BT30" s="97">
        <v>0.125</v>
      </c>
      <c r="BU30" s="97">
        <v>0</v>
      </c>
      <c r="BV30" s="97">
        <v>0.1</v>
      </c>
      <c r="BW30" s="97">
        <v>6.25E-2</v>
      </c>
      <c r="BX30" s="97">
        <v>0.5</v>
      </c>
      <c r="BY30" s="97">
        <v>0</v>
      </c>
      <c r="BZ30" s="97">
        <v>4.1700000000000001E-2</v>
      </c>
      <c r="CA30" s="97">
        <v>2</v>
      </c>
      <c r="CB30" s="97">
        <v>0.58360000000000001</v>
      </c>
      <c r="CC30" s="97">
        <v>0.6411</v>
      </c>
      <c r="CD30" s="97">
        <v>3</v>
      </c>
      <c r="CE30" s="97">
        <v>1</v>
      </c>
      <c r="CF30" s="97">
        <v>1</v>
      </c>
      <c r="CG30" s="97">
        <v>0</v>
      </c>
      <c r="CH30" s="97">
        <v>0.61109999999999998</v>
      </c>
      <c r="CI30" s="97">
        <v>0.64270000000000005</v>
      </c>
      <c r="CJ30" s="97">
        <v>3</v>
      </c>
      <c r="CK30" s="97">
        <v>0.29199999999999998</v>
      </c>
      <c r="CL30" s="97">
        <v>0.38900000000000001</v>
      </c>
      <c r="CM30" s="102">
        <v>1</v>
      </c>
      <c r="CN30" s="116">
        <v>40</v>
      </c>
      <c r="CO30" s="119" t="s">
        <v>590</v>
      </c>
    </row>
    <row r="31" spans="1:93" x14ac:dyDescent="0.25">
      <c r="A31" s="99" t="s">
        <v>45</v>
      </c>
      <c r="B31" s="100" t="s">
        <v>502</v>
      </c>
      <c r="C31" s="100" t="s">
        <v>369</v>
      </c>
      <c r="D31" s="100" t="s">
        <v>351</v>
      </c>
      <c r="E31" s="101" t="s">
        <v>503</v>
      </c>
      <c r="F31" s="110">
        <v>0.52939999999999998</v>
      </c>
      <c r="G31" s="97">
        <v>0.47060000000000002</v>
      </c>
      <c r="H31" s="97">
        <v>0.97140000000000004</v>
      </c>
      <c r="I31" s="97">
        <v>0.95240000000000002</v>
      </c>
      <c r="J31" s="97">
        <v>0.92859999999999998</v>
      </c>
      <c r="K31" s="97">
        <v>1</v>
      </c>
      <c r="L31" s="97">
        <v>0.95</v>
      </c>
      <c r="M31" s="111">
        <v>1</v>
      </c>
      <c r="N31" s="111">
        <v>8.8200000000000001E-2</v>
      </c>
      <c r="O31" s="111">
        <v>0.17649999999999999</v>
      </c>
      <c r="P31" s="115">
        <v>0.3846</v>
      </c>
      <c r="Q31" s="115">
        <v>2.9399999999999999E-2</v>
      </c>
      <c r="R31" s="115">
        <v>5.8799999999999998E-2</v>
      </c>
      <c r="S31" s="115">
        <v>0.42859999999999998</v>
      </c>
      <c r="T31" s="115">
        <v>0</v>
      </c>
      <c r="U31" s="115">
        <v>0.33329999999999999</v>
      </c>
      <c r="V31" s="115">
        <v>0</v>
      </c>
      <c r="W31" s="115">
        <v>0</v>
      </c>
      <c r="X31" s="115">
        <v>1</v>
      </c>
      <c r="Y31" s="115">
        <v>0</v>
      </c>
      <c r="Z31" s="115">
        <v>0.39250000000000002</v>
      </c>
      <c r="AA31" s="115">
        <v>0.3342</v>
      </c>
      <c r="AB31" s="115">
        <v>0.38300000000000001</v>
      </c>
      <c r="AC31" s="115">
        <v>0.31669999999999998</v>
      </c>
      <c r="AD31" s="115">
        <v>0.17519999999999999</v>
      </c>
      <c r="AE31" s="115">
        <v>0.218</v>
      </c>
      <c r="AF31" s="115" t="s">
        <v>348</v>
      </c>
      <c r="AG31" s="115" t="s">
        <v>348</v>
      </c>
      <c r="AH31" s="115">
        <v>0.66379999999999995</v>
      </c>
      <c r="AI31" s="115">
        <v>0.23449999999999999</v>
      </c>
      <c r="AJ31" s="115">
        <v>8.5000000000000006E-3</v>
      </c>
      <c r="AK31" s="115">
        <v>0</v>
      </c>
      <c r="AL31" s="115">
        <v>0.5</v>
      </c>
      <c r="AM31" s="115">
        <v>0</v>
      </c>
      <c r="AN31" s="115">
        <v>0.91669999999999996</v>
      </c>
      <c r="AO31" s="115">
        <v>0.36840000000000001</v>
      </c>
      <c r="AP31" s="115">
        <v>0.89470000000000005</v>
      </c>
      <c r="AQ31" s="115">
        <v>0.26319999999999999</v>
      </c>
      <c r="AR31" s="115">
        <v>0.58330000000000004</v>
      </c>
      <c r="AS31" s="115">
        <v>0.42109999999999997</v>
      </c>
      <c r="AT31" s="115">
        <v>1</v>
      </c>
      <c r="AU31" s="115" t="s">
        <v>348</v>
      </c>
      <c r="AV31" s="111" t="s">
        <v>348</v>
      </c>
      <c r="AW31" s="115">
        <v>1</v>
      </c>
      <c r="AX31" s="115">
        <v>1</v>
      </c>
      <c r="AY31" s="115">
        <v>1</v>
      </c>
      <c r="AZ31" s="115">
        <v>0.16669999999999999</v>
      </c>
      <c r="BA31" s="115">
        <v>1</v>
      </c>
      <c r="BB31" s="115">
        <v>1</v>
      </c>
      <c r="BC31" s="109">
        <v>2</v>
      </c>
      <c r="BD31" s="96">
        <v>2</v>
      </c>
      <c r="BE31" s="96">
        <v>2</v>
      </c>
      <c r="BF31" s="96">
        <v>2</v>
      </c>
      <c r="BG31" s="96">
        <v>2</v>
      </c>
      <c r="BH31" s="96">
        <v>2</v>
      </c>
      <c r="BI31" s="96">
        <v>2</v>
      </c>
      <c r="BJ31" s="96">
        <v>2</v>
      </c>
      <c r="BK31" s="96">
        <v>2</v>
      </c>
      <c r="BL31" s="97">
        <v>0</v>
      </c>
      <c r="BM31" s="97">
        <v>0.52939999999999998</v>
      </c>
      <c r="BN31" s="97">
        <v>0.44440000000000002</v>
      </c>
      <c r="BO31" s="97">
        <v>0</v>
      </c>
      <c r="BP31" s="97">
        <v>0.19439999999999999</v>
      </c>
      <c r="BQ31" s="97">
        <v>8.8200000000000001E-2</v>
      </c>
      <c r="BR31" s="97">
        <v>1.5</v>
      </c>
      <c r="BS31" s="97">
        <v>0.1053</v>
      </c>
      <c r="BT31" s="97">
        <v>0.2</v>
      </c>
      <c r="BU31" s="97">
        <v>0</v>
      </c>
      <c r="BV31" s="97">
        <v>0.1111</v>
      </c>
      <c r="BW31" s="97">
        <v>2.86E-2</v>
      </c>
      <c r="BX31" s="97">
        <v>1.5</v>
      </c>
      <c r="BY31" s="97">
        <v>0.1053</v>
      </c>
      <c r="BZ31" s="97">
        <v>0.15790000000000001</v>
      </c>
      <c r="CA31" s="97">
        <v>2</v>
      </c>
      <c r="CB31" s="97">
        <v>0.67300000000000004</v>
      </c>
      <c r="CC31" s="97">
        <v>0.66379999999999995</v>
      </c>
      <c r="CD31" s="97">
        <v>3</v>
      </c>
      <c r="CE31" s="97">
        <v>1</v>
      </c>
      <c r="CF31" s="97">
        <v>1</v>
      </c>
      <c r="CG31" s="97">
        <v>0</v>
      </c>
      <c r="CH31" s="97">
        <v>0.2208</v>
      </c>
      <c r="CI31" s="97">
        <v>0.25669999999999998</v>
      </c>
      <c r="CJ31" s="97">
        <v>0</v>
      </c>
      <c r="CK31" s="97">
        <v>0.28000000000000003</v>
      </c>
      <c r="CL31" s="97">
        <v>0.27800000000000002</v>
      </c>
      <c r="CM31" s="102">
        <v>0</v>
      </c>
      <c r="CN31" s="116">
        <v>40</v>
      </c>
      <c r="CO31" s="119" t="s">
        <v>590</v>
      </c>
    </row>
    <row r="32" spans="1:93" x14ac:dyDescent="0.25">
      <c r="A32" s="99" t="s">
        <v>46</v>
      </c>
      <c r="B32" s="100" t="s">
        <v>504</v>
      </c>
      <c r="C32" s="100" t="s">
        <v>372</v>
      </c>
      <c r="D32" s="100" t="s">
        <v>351</v>
      </c>
      <c r="E32" s="101" t="s">
        <v>505</v>
      </c>
      <c r="F32" s="110">
        <v>0.51919999999999999</v>
      </c>
      <c r="G32" s="97">
        <v>0.43269999999999997</v>
      </c>
      <c r="H32" s="97">
        <v>0.98470000000000002</v>
      </c>
      <c r="I32" s="97">
        <v>0.95740000000000003</v>
      </c>
      <c r="J32" s="97">
        <v>0.95</v>
      </c>
      <c r="K32" s="97">
        <v>0.98470000000000002</v>
      </c>
      <c r="L32" s="97">
        <v>0.96450000000000002</v>
      </c>
      <c r="M32" s="111">
        <v>0.88680000000000003</v>
      </c>
      <c r="N32" s="111">
        <v>0.10340000000000001</v>
      </c>
      <c r="O32" s="111">
        <v>9.3799999999999994E-2</v>
      </c>
      <c r="P32" s="115">
        <v>0.44679999999999997</v>
      </c>
      <c r="Q32" s="115">
        <v>8.6199999999999999E-2</v>
      </c>
      <c r="R32" s="115">
        <v>3.8800000000000001E-2</v>
      </c>
      <c r="S32" s="115">
        <v>0.32769999999999999</v>
      </c>
      <c r="T32" s="115">
        <v>0.46150000000000002</v>
      </c>
      <c r="U32" s="115">
        <v>0</v>
      </c>
      <c r="V32" s="115">
        <v>0.18179999999999999</v>
      </c>
      <c r="W32" s="115">
        <v>0.15379999999999999</v>
      </c>
      <c r="X32" s="115">
        <v>0.1429</v>
      </c>
      <c r="Y32" s="115">
        <v>9.0899999999999995E-2</v>
      </c>
      <c r="Z32" s="115">
        <v>0.45100000000000001</v>
      </c>
      <c r="AA32" s="115">
        <v>0.43909999999999999</v>
      </c>
      <c r="AB32" s="115">
        <v>0.3846</v>
      </c>
      <c r="AC32" s="115">
        <v>0.34920000000000001</v>
      </c>
      <c r="AD32" s="115">
        <v>0.2394</v>
      </c>
      <c r="AE32" s="115">
        <v>0.30330000000000001</v>
      </c>
      <c r="AF32" s="115" t="s">
        <v>348</v>
      </c>
      <c r="AG32" s="115" t="s">
        <v>348</v>
      </c>
      <c r="AH32" s="115">
        <v>0.52049999999999996</v>
      </c>
      <c r="AI32" s="115">
        <v>0.23569999999999999</v>
      </c>
      <c r="AJ32" s="115">
        <v>8.6E-3</v>
      </c>
      <c r="AK32" s="115">
        <v>0.38269999999999998</v>
      </c>
      <c r="AL32" s="115">
        <v>0.42859999999999998</v>
      </c>
      <c r="AM32" s="115">
        <v>5.1000000000000004E-3</v>
      </c>
      <c r="AN32" s="115">
        <v>0.89600000000000002</v>
      </c>
      <c r="AO32" s="115">
        <v>0.51160000000000005</v>
      </c>
      <c r="AP32" s="115">
        <v>0.87270000000000003</v>
      </c>
      <c r="AQ32" s="115">
        <v>0.5504</v>
      </c>
      <c r="AR32" s="115">
        <v>0.89470000000000005</v>
      </c>
      <c r="AS32" s="115">
        <v>0.65890000000000004</v>
      </c>
      <c r="AT32" s="115">
        <v>0.96150000000000002</v>
      </c>
      <c r="AU32" s="115" t="s">
        <v>348</v>
      </c>
      <c r="AV32" s="111" t="s">
        <v>348</v>
      </c>
      <c r="AW32" s="115">
        <v>0.99770000000000003</v>
      </c>
      <c r="AX32" s="115">
        <v>1</v>
      </c>
      <c r="AY32" s="115">
        <v>1</v>
      </c>
      <c r="AZ32" s="115">
        <v>0.2069</v>
      </c>
      <c r="BA32" s="115">
        <v>0.79310000000000003</v>
      </c>
      <c r="BB32" s="115">
        <v>0.89659999999999995</v>
      </c>
      <c r="BC32" s="109">
        <v>2</v>
      </c>
      <c r="BD32" s="96">
        <v>2</v>
      </c>
      <c r="BE32" s="96">
        <v>2</v>
      </c>
      <c r="BF32" s="96">
        <v>1</v>
      </c>
      <c r="BG32" s="96">
        <v>1</v>
      </c>
      <c r="BH32" s="96">
        <v>2</v>
      </c>
      <c r="BI32" s="96">
        <v>2</v>
      </c>
      <c r="BJ32" s="96">
        <v>2</v>
      </c>
      <c r="BK32" s="96">
        <v>2</v>
      </c>
      <c r="BL32" s="97">
        <v>0</v>
      </c>
      <c r="BM32" s="97">
        <v>0.51919999999999999</v>
      </c>
      <c r="BN32" s="97">
        <v>0.41570000000000001</v>
      </c>
      <c r="BO32" s="97">
        <v>0</v>
      </c>
      <c r="BP32" s="97">
        <v>0.16309999999999999</v>
      </c>
      <c r="BQ32" s="97">
        <v>0.13950000000000001</v>
      </c>
      <c r="BR32" s="97">
        <v>0.5</v>
      </c>
      <c r="BS32" s="97">
        <v>6.6299999999999998E-2</v>
      </c>
      <c r="BT32" s="97">
        <v>8.8900000000000007E-2</v>
      </c>
      <c r="BU32" s="97">
        <v>0.5</v>
      </c>
      <c r="BV32" s="97">
        <v>7.0900000000000005E-2</v>
      </c>
      <c r="BW32" s="97">
        <v>9.2999999999999999E-2</v>
      </c>
      <c r="BX32" s="97">
        <v>0.5</v>
      </c>
      <c r="BY32" s="97">
        <v>4.1700000000000001E-2</v>
      </c>
      <c r="BZ32" s="97">
        <v>4.41E-2</v>
      </c>
      <c r="CA32" s="97">
        <v>0</v>
      </c>
      <c r="CB32" s="97">
        <v>0.56059999999999999</v>
      </c>
      <c r="CC32" s="97">
        <v>0.52049999999999996</v>
      </c>
      <c r="CD32" s="97">
        <v>3</v>
      </c>
      <c r="CE32" s="97">
        <v>1</v>
      </c>
      <c r="CF32" s="97">
        <v>1</v>
      </c>
      <c r="CG32" s="97">
        <v>0</v>
      </c>
      <c r="CH32" s="97">
        <v>0.19120000000000001</v>
      </c>
      <c r="CI32" s="97">
        <v>0.24929999999999999</v>
      </c>
      <c r="CJ32" s="97">
        <v>2</v>
      </c>
      <c r="CK32" s="97">
        <v>0.33600000000000002</v>
      </c>
      <c r="CL32" s="97">
        <v>0.312</v>
      </c>
      <c r="CM32" s="102">
        <v>0</v>
      </c>
      <c r="CN32" s="116">
        <v>40</v>
      </c>
      <c r="CO32" s="119" t="s">
        <v>592</v>
      </c>
    </row>
    <row r="33" spans="1:93" x14ac:dyDescent="0.25">
      <c r="A33" s="99" t="s">
        <v>47</v>
      </c>
      <c r="B33" s="100" t="s">
        <v>370</v>
      </c>
      <c r="C33" s="100" t="s">
        <v>371</v>
      </c>
      <c r="D33" s="100" t="s">
        <v>351</v>
      </c>
      <c r="E33" s="101" t="s">
        <v>506</v>
      </c>
      <c r="F33" s="110">
        <v>0.5</v>
      </c>
      <c r="G33" s="97">
        <v>0.4375</v>
      </c>
      <c r="H33" s="97">
        <v>1</v>
      </c>
      <c r="I33" s="97">
        <v>0.95</v>
      </c>
      <c r="J33" s="97">
        <v>0.84209999999999996</v>
      </c>
      <c r="K33" s="97">
        <v>1</v>
      </c>
      <c r="L33" s="97">
        <v>0.95</v>
      </c>
      <c r="M33" s="111">
        <v>0.92310000000000003</v>
      </c>
      <c r="N33" s="111">
        <v>0.36359999999999998</v>
      </c>
      <c r="O33" s="111">
        <v>5.2600000000000001E-2</v>
      </c>
      <c r="P33" s="115">
        <v>0.5</v>
      </c>
      <c r="Q33" s="115">
        <v>0.18179999999999999</v>
      </c>
      <c r="R33" s="115">
        <v>0</v>
      </c>
      <c r="S33" s="115">
        <v>0.58330000000000004</v>
      </c>
      <c r="T33" s="115">
        <v>1</v>
      </c>
      <c r="U33" s="115">
        <v>0</v>
      </c>
      <c r="V33" s="115">
        <v>1</v>
      </c>
      <c r="W33" s="115">
        <v>0.5</v>
      </c>
      <c r="X33" s="115">
        <v>0</v>
      </c>
      <c r="Y33" s="115">
        <v>0</v>
      </c>
      <c r="Z33" s="115">
        <v>0.1133</v>
      </c>
      <c r="AA33" s="115">
        <v>0.45700000000000002</v>
      </c>
      <c r="AB33" s="115">
        <v>0.36320000000000002</v>
      </c>
      <c r="AC33" s="115">
        <v>0.35659999999999997</v>
      </c>
      <c r="AD33" s="115">
        <v>0.14419999999999999</v>
      </c>
      <c r="AE33" s="115">
        <v>0.29759999999999998</v>
      </c>
      <c r="AF33" s="115" t="s">
        <v>348</v>
      </c>
      <c r="AG33" s="115" t="s">
        <v>348</v>
      </c>
      <c r="AH33" s="115">
        <v>0.64590000000000003</v>
      </c>
      <c r="AI33" s="115">
        <v>0.11</v>
      </c>
      <c r="AJ33" s="115">
        <v>0</v>
      </c>
      <c r="AK33" s="115">
        <v>0.88890000000000002</v>
      </c>
      <c r="AL33" s="115">
        <v>5.5599999999999997E-2</v>
      </c>
      <c r="AM33" s="115">
        <v>5.5599999999999997E-2</v>
      </c>
      <c r="AN33" s="115">
        <v>1</v>
      </c>
      <c r="AO33" s="115">
        <v>0.46150000000000002</v>
      </c>
      <c r="AP33" s="115">
        <v>0.90910000000000002</v>
      </c>
      <c r="AQ33" s="115">
        <v>0.3846</v>
      </c>
      <c r="AR33" s="115">
        <v>1</v>
      </c>
      <c r="AS33" s="115">
        <v>0.3846</v>
      </c>
      <c r="AT33" s="115">
        <v>1</v>
      </c>
      <c r="AU33" s="115" t="s">
        <v>348</v>
      </c>
      <c r="AV33" s="111" t="s">
        <v>348</v>
      </c>
      <c r="AW33" s="115">
        <v>1</v>
      </c>
      <c r="AX33" s="115">
        <v>1</v>
      </c>
      <c r="AY33" s="115">
        <v>1</v>
      </c>
      <c r="AZ33" s="115">
        <v>0.29409999999999997</v>
      </c>
      <c r="BA33" s="115">
        <v>0.88239999999999996</v>
      </c>
      <c r="BB33" s="115">
        <v>0.88239999999999996</v>
      </c>
      <c r="BC33" s="109">
        <v>2</v>
      </c>
      <c r="BD33" s="96">
        <v>2</v>
      </c>
      <c r="BE33" s="96">
        <v>2</v>
      </c>
      <c r="BF33" s="96">
        <v>2</v>
      </c>
      <c r="BG33" s="96">
        <v>2</v>
      </c>
      <c r="BH33" s="96">
        <v>2</v>
      </c>
      <c r="BI33" s="96">
        <v>2</v>
      </c>
      <c r="BJ33" s="96">
        <v>2</v>
      </c>
      <c r="BK33" s="96">
        <v>2</v>
      </c>
      <c r="BL33" s="97">
        <v>0</v>
      </c>
      <c r="BM33" s="97">
        <v>0.5</v>
      </c>
      <c r="BN33" s="97">
        <v>0.28570000000000001</v>
      </c>
      <c r="BO33" s="97">
        <v>1.5</v>
      </c>
      <c r="BP33" s="97">
        <v>8.6999999999999994E-2</v>
      </c>
      <c r="BQ33" s="97">
        <v>0.5333</v>
      </c>
      <c r="BR33" s="97">
        <v>0</v>
      </c>
      <c r="BS33" s="97">
        <v>5.8799999999999998E-2</v>
      </c>
      <c r="BT33" s="97">
        <v>5.2600000000000001E-2</v>
      </c>
      <c r="BU33" s="97">
        <v>1.5</v>
      </c>
      <c r="BV33" s="97">
        <v>0.30430000000000001</v>
      </c>
      <c r="BW33" s="97">
        <v>0.26669999999999999</v>
      </c>
      <c r="BX33" s="97">
        <v>0</v>
      </c>
      <c r="BY33" s="97">
        <v>5.8799999999999998E-2</v>
      </c>
      <c r="BZ33" s="97">
        <v>0</v>
      </c>
      <c r="CA33" s="97">
        <v>2</v>
      </c>
      <c r="CB33" s="97">
        <v>0.67449999999999999</v>
      </c>
      <c r="CC33" s="97">
        <v>0.64590000000000003</v>
      </c>
      <c r="CD33" s="97">
        <v>3</v>
      </c>
      <c r="CE33" s="97">
        <v>1</v>
      </c>
      <c r="CF33" s="97">
        <v>1</v>
      </c>
      <c r="CG33" s="97">
        <v>2</v>
      </c>
      <c r="CH33" s="97">
        <v>0.1404</v>
      </c>
      <c r="CI33" s="97">
        <v>0.12330000000000001</v>
      </c>
      <c r="CJ33" s="97">
        <v>0</v>
      </c>
      <c r="CK33" s="97">
        <v>0.3</v>
      </c>
      <c r="CL33" s="97">
        <v>0.182</v>
      </c>
      <c r="CM33" s="102">
        <v>1</v>
      </c>
      <c r="CN33" s="116">
        <v>40</v>
      </c>
      <c r="CO33" s="119" t="s">
        <v>590</v>
      </c>
    </row>
    <row r="34" spans="1:93" x14ac:dyDescent="0.25">
      <c r="A34" s="99" t="s">
        <v>48</v>
      </c>
      <c r="B34" s="100" t="s">
        <v>507</v>
      </c>
      <c r="C34" s="100" t="s">
        <v>508</v>
      </c>
      <c r="D34" s="100" t="s">
        <v>351</v>
      </c>
      <c r="E34" s="101" t="s">
        <v>509</v>
      </c>
      <c r="F34" s="110">
        <v>0.46150000000000002</v>
      </c>
      <c r="G34" s="97">
        <v>0.33329999999999999</v>
      </c>
      <c r="H34" s="97">
        <v>1</v>
      </c>
      <c r="I34" s="97">
        <v>0.95350000000000001</v>
      </c>
      <c r="J34" s="97">
        <v>0.86270000000000002</v>
      </c>
      <c r="K34" s="97">
        <v>1</v>
      </c>
      <c r="L34" s="97">
        <v>0.97670000000000001</v>
      </c>
      <c r="M34" s="111">
        <v>1</v>
      </c>
      <c r="N34" s="111">
        <v>7.4999999999999997E-2</v>
      </c>
      <c r="O34" s="111">
        <v>0.16669999999999999</v>
      </c>
      <c r="P34" s="115">
        <v>0.27910000000000001</v>
      </c>
      <c r="Q34" s="115">
        <v>0.05</v>
      </c>
      <c r="R34" s="115">
        <v>8.1100000000000005E-2</v>
      </c>
      <c r="S34" s="115">
        <v>0.2571</v>
      </c>
      <c r="T34" s="115">
        <v>1</v>
      </c>
      <c r="U34" s="115">
        <v>0.2</v>
      </c>
      <c r="V34" s="115">
        <v>0</v>
      </c>
      <c r="W34" s="115">
        <v>0</v>
      </c>
      <c r="X34" s="115">
        <v>0.2</v>
      </c>
      <c r="Y34" s="115">
        <v>0.66669999999999996</v>
      </c>
      <c r="Z34" s="115">
        <v>0.34949999999999998</v>
      </c>
      <c r="AA34" s="115">
        <v>0.18629999999999999</v>
      </c>
      <c r="AB34" s="115">
        <v>0.47810000000000002</v>
      </c>
      <c r="AC34" s="115">
        <v>0.1953</v>
      </c>
      <c r="AD34" s="115">
        <v>7.0900000000000005E-2</v>
      </c>
      <c r="AE34" s="115">
        <v>0.26629999999999998</v>
      </c>
      <c r="AF34" s="115" t="s">
        <v>348</v>
      </c>
      <c r="AG34" s="115" t="s">
        <v>348</v>
      </c>
      <c r="AH34" s="115">
        <v>0.69699999999999995</v>
      </c>
      <c r="AI34" s="115">
        <v>9.2799999999999994E-2</v>
      </c>
      <c r="AJ34" s="115">
        <v>3.8E-3</v>
      </c>
      <c r="AK34" s="115">
        <v>0.68420000000000003</v>
      </c>
      <c r="AL34" s="115">
        <v>0.31580000000000003</v>
      </c>
      <c r="AM34" s="115">
        <v>0</v>
      </c>
      <c r="AN34" s="115">
        <v>0.93330000000000002</v>
      </c>
      <c r="AO34" s="115">
        <v>0.35289999999999999</v>
      </c>
      <c r="AP34" s="115">
        <v>1</v>
      </c>
      <c r="AQ34" s="115">
        <v>0.1176</v>
      </c>
      <c r="AR34" s="115">
        <v>0.92859999999999998</v>
      </c>
      <c r="AS34" s="115">
        <v>0.47060000000000002</v>
      </c>
      <c r="AT34" s="115">
        <v>1</v>
      </c>
      <c r="AU34" s="115" t="s">
        <v>348</v>
      </c>
      <c r="AV34" s="111" t="s">
        <v>348</v>
      </c>
      <c r="AW34" s="115">
        <v>1</v>
      </c>
      <c r="AX34" s="115">
        <v>1</v>
      </c>
      <c r="AY34" s="115">
        <v>1</v>
      </c>
      <c r="AZ34" s="115">
        <v>0.2069</v>
      </c>
      <c r="BA34" s="115">
        <v>0.62070000000000003</v>
      </c>
      <c r="BB34" s="115">
        <v>0.62070000000000003</v>
      </c>
      <c r="BC34" s="109">
        <v>2</v>
      </c>
      <c r="BD34" s="96">
        <v>2</v>
      </c>
      <c r="BE34" s="96">
        <v>2</v>
      </c>
      <c r="BF34" s="96">
        <v>2</v>
      </c>
      <c r="BG34" s="96">
        <v>2</v>
      </c>
      <c r="BH34" s="96">
        <v>2</v>
      </c>
      <c r="BI34" s="96">
        <v>2</v>
      </c>
      <c r="BJ34" s="96">
        <v>2</v>
      </c>
      <c r="BK34" s="96">
        <v>2</v>
      </c>
      <c r="BL34" s="97">
        <v>2</v>
      </c>
      <c r="BM34" s="97">
        <v>0.46150000000000002</v>
      </c>
      <c r="BN34" s="97">
        <v>0.58819999999999995</v>
      </c>
      <c r="BO34" s="97">
        <v>0</v>
      </c>
      <c r="BP34" s="97">
        <v>0.15909999999999999</v>
      </c>
      <c r="BQ34" s="97">
        <v>9.7600000000000006E-2</v>
      </c>
      <c r="BR34" s="97">
        <v>1.5</v>
      </c>
      <c r="BS34" s="97">
        <v>2.5000000000000001E-2</v>
      </c>
      <c r="BT34" s="97">
        <v>0.17069999999999999</v>
      </c>
      <c r="BU34" s="97">
        <v>0</v>
      </c>
      <c r="BV34" s="97">
        <v>0.11360000000000001</v>
      </c>
      <c r="BW34" s="97">
        <v>4.8800000000000003E-2</v>
      </c>
      <c r="BX34" s="97">
        <v>1</v>
      </c>
      <c r="BY34" s="97">
        <v>2.3800000000000002E-2</v>
      </c>
      <c r="BZ34" s="97">
        <v>9.5200000000000007E-2</v>
      </c>
      <c r="CA34" s="97">
        <v>2</v>
      </c>
      <c r="CB34" s="97">
        <v>0.68840000000000001</v>
      </c>
      <c r="CC34" s="97">
        <v>0.69699999999999995</v>
      </c>
      <c r="CD34" s="97">
        <v>3</v>
      </c>
      <c r="CE34" s="97">
        <v>1</v>
      </c>
      <c r="CF34" s="97">
        <v>1</v>
      </c>
      <c r="CG34" s="97">
        <v>0</v>
      </c>
      <c r="CH34" s="97">
        <v>0.19400000000000001</v>
      </c>
      <c r="CI34" s="97">
        <v>0.25409999999999999</v>
      </c>
      <c r="CJ34" s="97">
        <v>0</v>
      </c>
      <c r="CK34" s="97">
        <v>0.20399999999999999</v>
      </c>
      <c r="CL34" s="97">
        <v>9.4E-2</v>
      </c>
      <c r="CM34" s="102">
        <v>1</v>
      </c>
      <c r="CN34" s="116">
        <v>40</v>
      </c>
      <c r="CO34" s="119" t="s">
        <v>590</v>
      </c>
    </row>
    <row r="35" spans="1:93" x14ac:dyDescent="0.25">
      <c r="A35" s="99" t="s">
        <v>49</v>
      </c>
      <c r="B35" s="100" t="s">
        <v>510</v>
      </c>
      <c r="C35" s="100" t="s">
        <v>373</v>
      </c>
      <c r="D35" s="100" t="s">
        <v>351</v>
      </c>
      <c r="E35" s="101" t="s">
        <v>511</v>
      </c>
      <c r="F35" s="110">
        <v>0.25</v>
      </c>
      <c r="G35" s="97">
        <v>0.75</v>
      </c>
      <c r="H35" s="97">
        <v>0.80769999999999997</v>
      </c>
      <c r="I35" s="97">
        <v>0.96430000000000005</v>
      </c>
      <c r="J35" s="97">
        <v>1</v>
      </c>
      <c r="K35" s="97">
        <v>0.80769999999999997</v>
      </c>
      <c r="L35" s="97">
        <v>0.96430000000000005</v>
      </c>
      <c r="M35" s="111">
        <v>1</v>
      </c>
      <c r="N35" s="111">
        <v>0.1111</v>
      </c>
      <c r="O35" s="111">
        <v>0.1852</v>
      </c>
      <c r="P35" s="115">
        <v>0.26669999999999999</v>
      </c>
      <c r="Q35" s="115">
        <v>0.27779999999999999</v>
      </c>
      <c r="R35" s="115">
        <v>3.6999999999999998E-2</v>
      </c>
      <c r="S35" s="115">
        <v>0.22220000000000001</v>
      </c>
      <c r="T35" s="115">
        <v>0</v>
      </c>
      <c r="U35" s="115">
        <v>0</v>
      </c>
      <c r="V35" s="115">
        <v>0</v>
      </c>
      <c r="W35" s="115">
        <v>0.33329999999999999</v>
      </c>
      <c r="X35" s="115">
        <v>0</v>
      </c>
      <c r="Y35" s="115">
        <v>0</v>
      </c>
      <c r="Z35" s="115">
        <v>0.34150000000000003</v>
      </c>
      <c r="AA35" s="115">
        <v>0.36380000000000001</v>
      </c>
      <c r="AB35" s="115">
        <v>0.56030000000000002</v>
      </c>
      <c r="AC35" s="115">
        <v>0.15379999999999999</v>
      </c>
      <c r="AD35" s="115">
        <v>0.1885</v>
      </c>
      <c r="AE35" s="115">
        <v>0.36870000000000003</v>
      </c>
      <c r="AF35" s="115" t="s">
        <v>348</v>
      </c>
      <c r="AG35" s="115" t="s">
        <v>348</v>
      </c>
      <c r="AH35" s="115">
        <v>0.8115</v>
      </c>
      <c r="AI35" s="115">
        <v>0.1038</v>
      </c>
      <c r="AJ35" s="115">
        <v>7.7000000000000002E-3</v>
      </c>
      <c r="AK35" s="115">
        <v>0.78569999999999995</v>
      </c>
      <c r="AL35" s="115">
        <v>7.1400000000000005E-2</v>
      </c>
      <c r="AM35" s="115">
        <v>0</v>
      </c>
      <c r="AN35" s="115">
        <v>1</v>
      </c>
      <c r="AO35" s="115">
        <v>0.125</v>
      </c>
      <c r="AP35" s="115">
        <v>0.875</v>
      </c>
      <c r="AQ35" s="115">
        <v>0.25</v>
      </c>
      <c r="AR35" s="115">
        <v>1</v>
      </c>
      <c r="AS35" s="115">
        <v>0.375</v>
      </c>
      <c r="AT35" s="115">
        <v>1</v>
      </c>
      <c r="AU35" s="115" t="s">
        <v>348</v>
      </c>
      <c r="AV35" s="111" t="s">
        <v>348</v>
      </c>
      <c r="AW35" s="115">
        <v>1</v>
      </c>
      <c r="AX35" s="115">
        <v>1</v>
      </c>
      <c r="AY35" s="115">
        <v>1</v>
      </c>
      <c r="AZ35" s="115">
        <v>0</v>
      </c>
      <c r="BA35" s="115">
        <v>0.375</v>
      </c>
      <c r="BB35" s="115">
        <v>0.625</v>
      </c>
      <c r="BC35" s="109">
        <v>2</v>
      </c>
      <c r="BD35" s="96">
        <v>2</v>
      </c>
      <c r="BE35" s="96">
        <v>2</v>
      </c>
      <c r="BF35" s="96">
        <v>2</v>
      </c>
      <c r="BG35" s="96">
        <v>2</v>
      </c>
      <c r="BH35" s="96">
        <v>2</v>
      </c>
      <c r="BI35" s="96">
        <v>2</v>
      </c>
      <c r="BJ35" s="96">
        <v>2</v>
      </c>
      <c r="BK35" s="96">
        <v>2</v>
      </c>
      <c r="BL35" s="97">
        <v>3</v>
      </c>
      <c r="BM35" s="97">
        <v>0.25</v>
      </c>
      <c r="BN35" s="97">
        <v>0.7</v>
      </c>
      <c r="BO35" s="97">
        <v>0.5</v>
      </c>
      <c r="BP35" s="97">
        <v>9.0899999999999995E-2</v>
      </c>
      <c r="BQ35" s="97">
        <v>9.5200000000000007E-2</v>
      </c>
      <c r="BR35" s="97">
        <v>1.5</v>
      </c>
      <c r="BS35" s="97">
        <v>0.18179999999999999</v>
      </c>
      <c r="BT35" s="97">
        <v>0.1852</v>
      </c>
      <c r="BU35" s="97">
        <v>1.5</v>
      </c>
      <c r="BV35" s="97">
        <v>9.0899999999999995E-2</v>
      </c>
      <c r="BW35" s="97">
        <v>0.28570000000000001</v>
      </c>
      <c r="BX35" s="97">
        <v>0</v>
      </c>
      <c r="BY35" s="97">
        <v>4.7600000000000003E-2</v>
      </c>
      <c r="BZ35" s="97">
        <v>3.6999999999999998E-2</v>
      </c>
      <c r="CA35" s="97">
        <v>3</v>
      </c>
      <c r="CB35" s="97">
        <v>0.77569999999999995</v>
      </c>
      <c r="CC35" s="97">
        <v>0.8115</v>
      </c>
      <c r="CD35" s="97">
        <v>3</v>
      </c>
      <c r="CE35" s="97">
        <v>1</v>
      </c>
      <c r="CF35" s="97">
        <v>1</v>
      </c>
      <c r="CG35" s="97">
        <v>0</v>
      </c>
      <c r="CH35" s="97">
        <v>0.1704</v>
      </c>
      <c r="CI35" s="97">
        <v>0.26640000000000003</v>
      </c>
      <c r="CJ35" s="97">
        <v>1</v>
      </c>
      <c r="CK35" s="97">
        <v>0.154</v>
      </c>
      <c r="CL35" s="97">
        <v>0.26700000000000002</v>
      </c>
      <c r="CM35" s="102">
        <v>1</v>
      </c>
      <c r="CN35" s="116">
        <v>40</v>
      </c>
      <c r="CO35" s="119" t="s">
        <v>591</v>
      </c>
    </row>
    <row r="36" spans="1:93" x14ac:dyDescent="0.25">
      <c r="A36" s="99" t="s">
        <v>50</v>
      </c>
      <c r="B36" s="100" t="s">
        <v>374</v>
      </c>
      <c r="C36" s="100" t="s">
        <v>50</v>
      </c>
      <c r="D36" s="100" t="s">
        <v>351</v>
      </c>
      <c r="E36" s="101" t="s">
        <v>512</v>
      </c>
      <c r="F36" s="110">
        <v>0.7419</v>
      </c>
      <c r="G36" s="97">
        <v>0.2258</v>
      </c>
      <c r="H36" s="97">
        <v>1</v>
      </c>
      <c r="I36" s="97">
        <v>1</v>
      </c>
      <c r="J36" s="97">
        <v>0.9748</v>
      </c>
      <c r="K36" s="97">
        <v>1</v>
      </c>
      <c r="L36" s="97">
        <v>1</v>
      </c>
      <c r="M36" s="111">
        <v>0.92900000000000005</v>
      </c>
      <c r="N36" s="111">
        <v>0.1429</v>
      </c>
      <c r="O36" s="111">
        <v>0.12839999999999999</v>
      </c>
      <c r="P36" s="115">
        <v>0.40570000000000001</v>
      </c>
      <c r="Q36" s="115">
        <v>0.11219999999999999</v>
      </c>
      <c r="R36" s="115">
        <v>6.4199999999999993E-2</v>
      </c>
      <c r="S36" s="115">
        <v>0.16539999999999999</v>
      </c>
      <c r="T36" s="115">
        <v>0</v>
      </c>
      <c r="U36" s="115">
        <v>0</v>
      </c>
      <c r="V36" s="115">
        <v>0.3</v>
      </c>
      <c r="W36" s="115">
        <v>0</v>
      </c>
      <c r="X36" s="115">
        <v>0</v>
      </c>
      <c r="Y36" s="115">
        <v>0.36359999999999998</v>
      </c>
      <c r="Z36" s="115">
        <v>0.35549999999999998</v>
      </c>
      <c r="AA36" s="115">
        <v>0.29820000000000002</v>
      </c>
      <c r="AB36" s="115">
        <v>0.38719999999999999</v>
      </c>
      <c r="AC36" s="115">
        <v>0.28810000000000002</v>
      </c>
      <c r="AD36" s="115">
        <v>0.1376</v>
      </c>
      <c r="AE36" s="115">
        <v>0.23860000000000001</v>
      </c>
      <c r="AF36" s="115" t="s">
        <v>348</v>
      </c>
      <c r="AG36" s="115" t="s">
        <v>348</v>
      </c>
      <c r="AH36" s="115">
        <v>0.53400000000000003</v>
      </c>
      <c r="AI36" s="115">
        <v>9.11E-2</v>
      </c>
      <c r="AJ36" s="115">
        <v>5.1999999999999998E-3</v>
      </c>
      <c r="AK36" s="115">
        <v>0.40260000000000001</v>
      </c>
      <c r="AL36" s="115">
        <v>0.49349999999999999</v>
      </c>
      <c r="AM36" s="115">
        <v>0</v>
      </c>
      <c r="AN36" s="115">
        <v>0.87229999999999996</v>
      </c>
      <c r="AO36" s="115">
        <v>0.38779999999999998</v>
      </c>
      <c r="AP36" s="115">
        <v>0.91669999999999996</v>
      </c>
      <c r="AQ36" s="115">
        <v>0.32650000000000001</v>
      </c>
      <c r="AR36" s="115">
        <v>0.79069999999999996</v>
      </c>
      <c r="AS36" s="115">
        <v>0.48980000000000001</v>
      </c>
      <c r="AT36" s="115">
        <v>1</v>
      </c>
      <c r="AU36" s="115" t="s">
        <v>348</v>
      </c>
      <c r="AV36" s="111" t="s">
        <v>348</v>
      </c>
      <c r="AW36" s="115">
        <v>0.99570000000000003</v>
      </c>
      <c r="AX36" s="115">
        <v>1</v>
      </c>
      <c r="AY36" s="115">
        <v>1</v>
      </c>
      <c r="AZ36" s="115">
        <v>0.28810000000000002</v>
      </c>
      <c r="BA36" s="115">
        <v>0.61019999999999996</v>
      </c>
      <c r="BB36" s="115">
        <v>0.71189999999999998</v>
      </c>
      <c r="BC36" s="109">
        <v>2</v>
      </c>
      <c r="BD36" s="96">
        <v>2</v>
      </c>
      <c r="BE36" s="96">
        <v>2</v>
      </c>
      <c r="BF36" s="96">
        <v>2</v>
      </c>
      <c r="BG36" s="96">
        <v>1</v>
      </c>
      <c r="BH36" s="96">
        <v>2</v>
      </c>
      <c r="BI36" s="96">
        <v>2</v>
      </c>
      <c r="BJ36" s="96">
        <v>2</v>
      </c>
      <c r="BK36" s="96">
        <v>2</v>
      </c>
      <c r="BL36" s="97">
        <v>2</v>
      </c>
      <c r="BM36" s="97">
        <v>0.7419</v>
      </c>
      <c r="BN36" s="97">
        <v>0.60870000000000002</v>
      </c>
      <c r="BO36" s="97">
        <v>0</v>
      </c>
      <c r="BP36" s="97">
        <v>0.1429</v>
      </c>
      <c r="BQ36" s="97">
        <v>0.13730000000000001</v>
      </c>
      <c r="BR36" s="97">
        <v>0.5</v>
      </c>
      <c r="BS36" s="97">
        <v>6.0199999999999997E-2</v>
      </c>
      <c r="BT36" s="97">
        <v>0.12280000000000001</v>
      </c>
      <c r="BU36" s="97">
        <v>0</v>
      </c>
      <c r="BV36" s="97">
        <v>0.1111</v>
      </c>
      <c r="BW36" s="97">
        <v>0.10780000000000001</v>
      </c>
      <c r="BX36" s="97">
        <v>0.5</v>
      </c>
      <c r="BY36" s="97">
        <v>5.2999999999999999E-2</v>
      </c>
      <c r="BZ36" s="97">
        <v>6.1400000000000003E-2</v>
      </c>
      <c r="CA36" s="97">
        <v>0</v>
      </c>
      <c r="CB36" s="97">
        <v>0.55379999999999996</v>
      </c>
      <c r="CC36" s="97">
        <v>0.53400000000000003</v>
      </c>
      <c r="CD36" s="97">
        <v>3</v>
      </c>
      <c r="CE36" s="97">
        <v>1</v>
      </c>
      <c r="CF36" s="97">
        <v>1</v>
      </c>
      <c r="CG36" s="97">
        <v>1</v>
      </c>
      <c r="CH36" s="97">
        <v>0.2359</v>
      </c>
      <c r="CI36" s="97">
        <v>0.20549999999999999</v>
      </c>
      <c r="CJ36" s="97">
        <v>1</v>
      </c>
      <c r="CK36" s="97">
        <v>0.17899999999999999</v>
      </c>
      <c r="CL36" s="97">
        <v>0.25</v>
      </c>
      <c r="CM36" s="102">
        <v>1</v>
      </c>
      <c r="CN36" s="116">
        <v>40</v>
      </c>
      <c r="CO36" s="119" t="s">
        <v>590</v>
      </c>
    </row>
    <row r="37" spans="1:93" x14ac:dyDescent="0.25">
      <c r="A37" s="99" t="s">
        <v>51</v>
      </c>
      <c r="B37" s="100" t="s">
        <v>513</v>
      </c>
      <c r="C37" s="100" t="s">
        <v>51</v>
      </c>
      <c r="D37" s="100" t="s">
        <v>351</v>
      </c>
      <c r="E37" s="101" t="s">
        <v>514</v>
      </c>
      <c r="F37" s="110">
        <v>0.59889999999999999</v>
      </c>
      <c r="G37" s="97">
        <v>0.31569999999999998</v>
      </c>
      <c r="H37" s="97">
        <v>0.99539999999999995</v>
      </c>
      <c r="I37" s="97">
        <v>0.98670000000000002</v>
      </c>
      <c r="J37" s="97">
        <v>0.93820000000000003</v>
      </c>
      <c r="K37" s="97">
        <v>0.99160000000000004</v>
      </c>
      <c r="L37" s="97">
        <v>0.98570000000000002</v>
      </c>
      <c r="M37" s="111">
        <v>0.89400000000000002</v>
      </c>
      <c r="N37" s="111">
        <v>0.27779999999999999</v>
      </c>
      <c r="O37" s="111">
        <v>0.1244</v>
      </c>
      <c r="P37" s="115">
        <v>0.51739999999999997</v>
      </c>
      <c r="Q37" s="115">
        <v>0.23169999999999999</v>
      </c>
      <c r="R37" s="115">
        <v>4.3799999999999999E-2</v>
      </c>
      <c r="S37" s="115">
        <v>0.42570000000000002</v>
      </c>
      <c r="T37" s="115">
        <v>0.42109999999999997</v>
      </c>
      <c r="U37" s="115">
        <v>0.25</v>
      </c>
      <c r="V37" s="115">
        <v>0.3</v>
      </c>
      <c r="W37" s="115">
        <v>0.31580000000000003</v>
      </c>
      <c r="X37" s="115">
        <v>0.36109999999999998</v>
      </c>
      <c r="Y37" s="115">
        <v>0.25530000000000003</v>
      </c>
      <c r="Z37" s="115">
        <v>0.3841</v>
      </c>
      <c r="AA37" s="115">
        <v>0.44819999999999999</v>
      </c>
      <c r="AB37" s="115">
        <v>0.34520000000000001</v>
      </c>
      <c r="AC37" s="115">
        <v>0.34670000000000001</v>
      </c>
      <c r="AD37" s="115">
        <v>0.33050000000000002</v>
      </c>
      <c r="AE37" s="115">
        <v>0.26850000000000002</v>
      </c>
      <c r="AF37" s="115" t="s">
        <v>348</v>
      </c>
      <c r="AG37" s="115" t="s">
        <v>348</v>
      </c>
      <c r="AH37" s="115">
        <v>0.67689999999999995</v>
      </c>
      <c r="AI37" s="115">
        <v>0.1699</v>
      </c>
      <c r="AJ37" s="115">
        <v>2.01E-2</v>
      </c>
      <c r="AK37" s="115">
        <v>0.15579999999999999</v>
      </c>
      <c r="AL37" s="115">
        <v>0.65490000000000004</v>
      </c>
      <c r="AM37" s="115">
        <v>1.8E-3</v>
      </c>
      <c r="AN37" s="115">
        <v>0.73050000000000004</v>
      </c>
      <c r="AO37" s="115">
        <v>0.41399999999999998</v>
      </c>
      <c r="AP37" s="115">
        <v>0.63790000000000002</v>
      </c>
      <c r="AQ37" s="115">
        <v>0.51329999999999998</v>
      </c>
      <c r="AR37" s="115">
        <v>0.59519999999999995</v>
      </c>
      <c r="AS37" s="115">
        <v>0.52300000000000002</v>
      </c>
      <c r="AT37" s="115">
        <v>0.96830000000000005</v>
      </c>
      <c r="AU37" s="115" t="s">
        <v>348</v>
      </c>
      <c r="AV37" s="111" t="s">
        <v>348</v>
      </c>
      <c r="AW37" s="115">
        <v>0.99960000000000004</v>
      </c>
      <c r="AX37" s="115">
        <v>1</v>
      </c>
      <c r="AY37" s="115">
        <v>0.95</v>
      </c>
      <c r="AZ37" s="115">
        <v>0.25230000000000002</v>
      </c>
      <c r="BA37" s="115">
        <v>0.7117</v>
      </c>
      <c r="BB37" s="115">
        <v>0.80630000000000002</v>
      </c>
      <c r="BC37" s="109">
        <v>2</v>
      </c>
      <c r="BD37" s="96">
        <v>2</v>
      </c>
      <c r="BE37" s="96">
        <v>1</v>
      </c>
      <c r="BF37" s="96">
        <v>2</v>
      </c>
      <c r="BG37" s="96">
        <v>1</v>
      </c>
      <c r="BH37" s="96">
        <v>2</v>
      </c>
      <c r="BI37" s="96">
        <v>2</v>
      </c>
      <c r="BJ37" s="96">
        <v>2</v>
      </c>
      <c r="BK37" s="96">
        <v>2</v>
      </c>
      <c r="BL37" s="97">
        <v>2</v>
      </c>
      <c r="BM37" s="97">
        <v>0.59889999999999999</v>
      </c>
      <c r="BN37" s="97">
        <v>0.65100000000000002</v>
      </c>
      <c r="BO37" s="97">
        <v>1.5</v>
      </c>
      <c r="BP37" s="97">
        <v>0.23769999999999999</v>
      </c>
      <c r="BQ37" s="97">
        <v>0.28539999999999999</v>
      </c>
      <c r="BR37" s="97">
        <v>0.5</v>
      </c>
      <c r="BS37" s="97">
        <v>0.1123</v>
      </c>
      <c r="BT37" s="97">
        <v>0.1338</v>
      </c>
      <c r="BU37" s="97">
        <v>1.5</v>
      </c>
      <c r="BV37" s="97">
        <v>0.26390000000000002</v>
      </c>
      <c r="BW37" s="97">
        <v>0.23619999999999999</v>
      </c>
      <c r="BX37" s="97">
        <v>0</v>
      </c>
      <c r="BY37" s="97">
        <v>8.1199999999999994E-2</v>
      </c>
      <c r="BZ37" s="97">
        <v>6.7500000000000004E-2</v>
      </c>
      <c r="CA37" s="97">
        <v>2</v>
      </c>
      <c r="CB37" s="97">
        <v>0.68440000000000001</v>
      </c>
      <c r="CC37" s="97">
        <v>0.67689999999999995</v>
      </c>
      <c r="CD37" s="97">
        <v>3</v>
      </c>
      <c r="CE37" s="97">
        <v>1</v>
      </c>
      <c r="CF37" s="97">
        <v>1</v>
      </c>
      <c r="CG37" s="97">
        <v>0</v>
      </c>
      <c r="CH37" s="97">
        <v>0.1605</v>
      </c>
      <c r="CI37" s="97">
        <v>0.2162</v>
      </c>
      <c r="CJ37" s="97">
        <v>3</v>
      </c>
      <c r="CK37" s="97">
        <v>0.42699999999999999</v>
      </c>
      <c r="CL37" s="97">
        <v>0.49399999999999999</v>
      </c>
      <c r="CM37" s="102">
        <v>1</v>
      </c>
      <c r="CN37" s="116">
        <v>40</v>
      </c>
      <c r="CO37" s="119" t="s">
        <v>590</v>
      </c>
    </row>
    <row r="38" spans="1:93" x14ac:dyDescent="0.25">
      <c r="A38" s="99" t="s">
        <v>52</v>
      </c>
      <c r="B38" s="100" t="s">
        <v>515</v>
      </c>
      <c r="C38" s="100" t="s">
        <v>375</v>
      </c>
      <c r="D38" s="100" t="s">
        <v>351</v>
      </c>
      <c r="E38" s="101" t="s">
        <v>516</v>
      </c>
      <c r="F38" s="110">
        <v>0.56759999999999999</v>
      </c>
      <c r="G38" s="97">
        <v>0.33779999999999999</v>
      </c>
      <c r="H38" s="97">
        <v>0.98670000000000002</v>
      </c>
      <c r="I38" s="97">
        <v>0.91249999999999998</v>
      </c>
      <c r="J38" s="97">
        <v>0.96299999999999997</v>
      </c>
      <c r="K38" s="97">
        <v>0.98670000000000002</v>
      </c>
      <c r="L38" s="97">
        <v>0.9375</v>
      </c>
      <c r="M38" s="111">
        <v>0.9859</v>
      </c>
      <c r="N38" s="111">
        <v>0.2</v>
      </c>
      <c r="O38" s="111">
        <v>9.8400000000000001E-2</v>
      </c>
      <c r="P38" s="115">
        <v>0.22969999999999999</v>
      </c>
      <c r="Q38" s="115">
        <v>0.18329999999999999</v>
      </c>
      <c r="R38" s="115">
        <v>3.2800000000000003E-2</v>
      </c>
      <c r="S38" s="115">
        <v>0.2</v>
      </c>
      <c r="T38" s="115">
        <v>0.35709999999999997</v>
      </c>
      <c r="U38" s="115">
        <v>0.25</v>
      </c>
      <c r="V38" s="115">
        <v>0.5</v>
      </c>
      <c r="W38" s="115">
        <v>0.21429999999999999</v>
      </c>
      <c r="X38" s="115">
        <v>0.42859999999999998</v>
      </c>
      <c r="Y38" s="115">
        <v>0.5</v>
      </c>
      <c r="Z38" s="115">
        <v>0.34939999999999999</v>
      </c>
      <c r="AA38" s="115">
        <v>0.35699999999999998</v>
      </c>
      <c r="AB38" s="115">
        <v>0.54100000000000004</v>
      </c>
      <c r="AC38" s="115">
        <v>0.2732</v>
      </c>
      <c r="AD38" s="115">
        <v>0.17749999999999999</v>
      </c>
      <c r="AE38" s="115">
        <v>0.26400000000000001</v>
      </c>
      <c r="AF38" s="115" t="s">
        <v>348</v>
      </c>
      <c r="AG38" s="115" t="s">
        <v>348</v>
      </c>
      <c r="AH38" s="115">
        <v>0.50390000000000001</v>
      </c>
      <c r="AI38" s="115">
        <v>0.18490000000000001</v>
      </c>
      <c r="AJ38" s="115">
        <v>1.47E-2</v>
      </c>
      <c r="AK38" s="115">
        <v>0.64100000000000001</v>
      </c>
      <c r="AL38" s="115">
        <v>0.25640000000000002</v>
      </c>
      <c r="AM38" s="115">
        <v>0</v>
      </c>
      <c r="AN38" s="115">
        <v>0.85370000000000001</v>
      </c>
      <c r="AO38" s="115">
        <v>0.25</v>
      </c>
      <c r="AP38" s="115">
        <v>0.82930000000000004</v>
      </c>
      <c r="AQ38" s="115">
        <v>0.36359999999999998</v>
      </c>
      <c r="AR38" s="115">
        <v>0.82499999999999996</v>
      </c>
      <c r="AS38" s="115">
        <v>0.5</v>
      </c>
      <c r="AT38" s="115">
        <v>0.92310000000000003</v>
      </c>
      <c r="AU38" s="115" t="s">
        <v>348</v>
      </c>
      <c r="AV38" s="111" t="s">
        <v>348</v>
      </c>
      <c r="AW38" s="115">
        <v>1</v>
      </c>
      <c r="AX38" s="115">
        <v>1</v>
      </c>
      <c r="AY38" s="115">
        <v>0.93330000000000002</v>
      </c>
      <c r="AZ38" s="115">
        <v>0.18179999999999999</v>
      </c>
      <c r="BA38" s="115">
        <v>0.59089999999999998</v>
      </c>
      <c r="BB38" s="115">
        <v>0.59089999999999998</v>
      </c>
      <c r="BC38" s="109">
        <v>2</v>
      </c>
      <c r="BD38" s="96">
        <v>2</v>
      </c>
      <c r="BE38" s="96">
        <v>1</v>
      </c>
      <c r="BF38" s="96">
        <v>2</v>
      </c>
      <c r="BG38" s="96">
        <v>2</v>
      </c>
      <c r="BH38" s="96">
        <v>2</v>
      </c>
      <c r="BI38" s="96">
        <v>2</v>
      </c>
      <c r="BJ38" s="96">
        <v>2</v>
      </c>
      <c r="BK38" s="96">
        <v>2</v>
      </c>
      <c r="BL38" s="97">
        <v>0</v>
      </c>
      <c r="BM38" s="97">
        <v>0.56759999999999999</v>
      </c>
      <c r="BN38" s="97">
        <v>0.47460000000000002</v>
      </c>
      <c r="BO38" s="97">
        <v>1</v>
      </c>
      <c r="BP38" s="97">
        <v>0.127</v>
      </c>
      <c r="BQ38" s="97">
        <v>0.22969999999999999</v>
      </c>
      <c r="BR38" s="97">
        <v>0.5</v>
      </c>
      <c r="BS38" s="97">
        <v>6.25E-2</v>
      </c>
      <c r="BT38" s="97">
        <v>0.12330000000000001</v>
      </c>
      <c r="BU38" s="97">
        <v>0.5</v>
      </c>
      <c r="BV38" s="97">
        <v>0.17460000000000001</v>
      </c>
      <c r="BW38" s="97">
        <v>0.18920000000000001</v>
      </c>
      <c r="BX38" s="97">
        <v>1.5</v>
      </c>
      <c r="BY38" s="97">
        <v>0.05</v>
      </c>
      <c r="BZ38" s="97">
        <v>0.1067</v>
      </c>
      <c r="CA38" s="97">
        <v>0</v>
      </c>
      <c r="CB38" s="97">
        <v>0.51319999999999999</v>
      </c>
      <c r="CC38" s="97">
        <v>0.50390000000000001</v>
      </c>
      <c r="CD38" s="97">
        <v>3</v>
      </c>
      <c r="CE38" s="97">
        <v>1</v>
      </c>
      <c r="CF38" s="97">
        <v>1</v>
      </c>
      <c r="CG38" s="97">
        <v>0</v>
      </c>
      <c r="CH38" s="97">
        <v>0.20349999999999999</v>
      </c>
      <c r="CI38" s="97">
        <v>0.22800000000000001</v>
      </c>
      <c r="CJ38" s="97">
        <v>1</v>
      </c>
      <c r="CK38" s="97">
        <v>0.189</v>
      </c>
      <c r="CL38" s="97">
        <v>0.28000000000000003</v>
      </c>
      <c r="CM38" s="102">
        <v>1</v>
      </c>
      <c r="CN38" s="116">
        <v>40</v>
      </c>
      <c r="CO38" s="119" t="s">
        <v>590</v>
      </c>
    </row>
    <row r="39" spans="1:93" x14ac:dyDescent="0.25">
      <c r="A39" s="99" t="s">
        <v>53</v>
      </c>
      <c r="B39" s="100" t="s">
        <v>376</v>
      </c>
      <c r="C39" s="100" t="s">
        <v>377</v>
      </c>
      <c r="D39" s="100" t="s">
        <v>351</v>
      </c>
      <c r="E39" s="101" t="s">
        <v>517</v>
      </c>
      <c r="F39" s="110">
        <v>0</v>
      </c>
      <c r="G39" s="97">
        <v>1</v>
      </c>
      <c r="H39" s="97">
        <v>1</v>
      </c>
      <c r="I39" s="97">
        <v>1</v>
      </c>
      <c r="J39" s="97">
        <v>0.91669999999999996</v>
      </c>
      <c r="K39" s="97">
        <v>1</v>
      </c>
      <c r="L39" s="97">
        <v>1</v>
      </c>
      <c r="M39" s="111">
        <v>1</v>
      </c>
      <c r="N39" s="111">
        <v>0.125</v>
      </c>
      <c r="O39" s="111">
        <v>0</v>
      </c>
      <c r="P39" s="115">
        <v>0.54549999999999998</v>
      </c>
      <c r="Q39" s="115">
        <v>0</v>
      </c>
      <c r="R39" s="115">
        <v>0</v>
      </c>
      <c r="S39" s="115">
        <v>0.25</v>
      </c>
      <c r="T39" s="115">
        <v>0</v>
      </c>
      <c r="U39" s="115">
        <v>0</v>
      </c>
      <c r="V39" s="115">
        <v>0</v>
      </c>
      <c r="W39" s="115">
        <v>0</v>
      </c>
      <c r="X39" s="115">
        <v>0</v>
      </c>
      <c r="Y39" s="115">
        <v>0</v>
      </c>
      <c r="Z39" s="115">
        <v>0.27850000000000003</v>
      </c>
      <c r="AA39" s="115">
        <v>0.49209999999999998</v>
      </c>
      <c r="AB39" s="115">
        <v>0.3039</v>
      </c>
      <c r="AC39" s="115">
        <v>0.35089999999999999</v>
      </c>
      <c r="AD39" s="115">
        <v>0.36509999999999998</v>
      </c>
      <c r="AE39" s="115">
        <v>0.14580000000000001</v>
      </c>
      <c r="AF39" s="115" t="s">
        <v>348</v>
      </c>
      <c r="AG39" s="115" t="s">
        <v>348</v>
      </c>
      <c r="AH39" s="115">
        <v>0.59089999999999998</v>
      </c>
      <c r="AI39" s="115">
        <v>0.17419999999999999</v>
      </c>
      <c r="AJ39" s="115">
        <v>7.6E-3</v>
      </c>
      <c r="AK39" s="115">
        <v>9.0899999999999995E-2</v>
      </c>
      <c r="AL39" s="115">
        <v>0.81820000000000004</v>
      </c>
      <c r="AM39" s="115">
        <v>9.0899999999999995E-2</v>
      </c>
      <c r="AN39" s="115">
        <v>1</v>
      </c>
      <c r="AO39" s="115">
        <v>0</v>
      </c>
      <c r="AP39" s="115">
        <v>1</v>
      </c>
      <c r="AQ39" s="115">
        <v>0</v>
      </c>
      <c r="AR39" s="115">
        <v>1</v>
      </c>
      <c r="AS39" s="115">
        <v>1</v>
      </c>
      <c r="AT39" s="115">
        <v>1</v>
      </c>
      <c r="AU39" s="115" t="s">
        <v>348</v>
      </c>
      <c r="AV39" s="111" t="s">
        <v>348</v>
      </c>
      <c r="AW39" s="115">
        <v>1</v>
      </c>
      <c r="AX39" s="115">
        <v>1</v>
      </c>
      <c r="AY39" s="115">
        <v>1</v>
      </c>
      <c r="AZ39" s="115">
        <v>0.2</v>
      </c>
      <c r="BA39" s="115">
        <v>0.8</v>
      </c>
      <c r="BB39" s="115">
        <v>0.8</v>
      </c>
      <c r="BC39" s="109">
        <v>2</v>
      </c>
      <c r="BD39" s="96">
        <v>2</v>
      </c>
      <c r="BE39" s="96">
        <v>2</v>
      </c>
      <c r="BF39" s="96">
        <v>2</v>
      </c>
      <c r="BG39" s="96">
        <v>2</v>
      </c>
      <c r="BH39" s="96">
        <v>2</v>
      </c>
      <c r="BI39" s="96">
        <v>2</v>
      </c>
      <c r="BJ39" s="96">
        <v>2</v>
      </c>
      <c r="BK39" s="96">
        <v>2</v>
      </c>
      <c r="BL39" s="97">
        <v>2</v>
      </c>
      <c r="BM39" s="97">
        <v>0</v>
      </c>
      <c r="BN39" s="97">
        <v>0.66669999999999996</v>
      </c>
      <c r="BO39" s="97">
        <v>0.5</v>
      </c>
      <c r="BP39" s="97">
        <v>5.5599999999999997E-2</v>
      </c>
      <c r="BQ39" s="97">
        <v>0.1111</v>
      </c>
      <c r="BR39" s="97">
        <v>0</v>
      </c>
      <c r="BS39" s="97">
        <v>0.4</v>
      </c>
      <c r="BT39" s="97">
        <v>0</v>
      </c>
      <c r="BU39" s="97">
        <v>0</v>
      </c>
      <c r="BV39" s="97">
        <v>0.1111</v>
      </c>
      <c r="BW39" s="97">
        <v>0</v>
      </c>
      <c r="BX39" s="97">
        <v>0</v>
      </c>
      <c r="BY39" s="97">
        <v>0.4</v>
      </c>
      <c r="BZ39" s="97">
        <v>0</v>
      </c>
      <c r="CA39" s="97">
        <v>0</v>
      </c>
      <c r="CB39" s="97">
        <v>0.63500000000000001</v>
      </c>
      <c r="CC39" s="97">
        <v>0.59089999999999998</v>
      </c>
      <c r="CD39" s="97">
        <v>3</v>
      </c>
      <c r="CE39" s="97">
        <v>1</v>
      </c>
      <c r="CF39" s="97">
        <v>1</v>
      </c>
      <c r="CG39" s="97">
        <v>0</v>
      </c>
      <c r="CH39" s="97">
        <v>0.15890000000000001</v>
      </c>
      <c r="CI39" s="97">
        <v>0.18179999999999999</v>
      </c>
      <c r="CJ39" s="97">
        <v>3</v>
      </c>
      <c r="CK39" s="97">
        <v>0.27300000000000002</v>
      </c>
      <c r="CL39" s="97">
        <v>0.42899999999999999</v>
      </c>
      <c r="CM39" s="102">
        <v>1</v>
      </c>
      <c r="CN39" s="116">
        <v>40</v>
      </c>
      <c r="CO39" s="119" t="s">
        <v>590</v>
      </c>
    </row>
    <row r="40" spans="1:93" x14ac:dyDescent="0.25">
      <c r="A40" s="99" t="s">
        <v>54</v>
      </c>
      <c r="B40" s="100" t="s">
        <v>378</v>
      </c>
      <c r="C40" s="100" t="s">
        <v>518</v>
      </c>
      <c r="D40" s="100" t="s">
        <v>351</v>
      </c>
      <c r="E40" s="101" t="s">
        <v>519</v>
      </c>
      <c r="F40" s="110">
        <v>0.25</v>
      </c>
      <c r="G40" s="97">
        <v>0.75</v>
      </c>
      <c r="H40" s="97">
        <v>1</v>
      </c>
      <c r="I40" s="97">
        <v>0.93330000000000002</v>
      </c>
      <c r="J40" s="97">
        <v>1</v>
      </c>
      <c r="K40" s="97">
        <v>1</v>
      </c>
      <c r="L40" s="97">
        <v>0.93330000000000002</v>
      </c>
      <c r="M40" s="111">
        <v>1</v>
      </c>
      <c r="N40" s="111">
        <v>0.1429</v>
      </c>
      <c r="O40" s="111">
        <v>0</v>
      </c>
      <c r="P40" s="115">
        <v>0.6</v>
      </c>
      <c r="Q40" s="115">
        <v>0.1429</v>
      </c>
      <c r="R40" s="115">
        <v>0</v>
      </c>
      <c r="S40" s="115">
        <v>0.35709999999999997</v>
      </c>
      <c r="T40" s="115">
        <v>0</v>
      </c>
      <c r="U40" s="115">
        <v>0</v>
      </c>
      <c r="V40" s="115">
        <v>0</v>
      </c>
      <c r="W40" s="115">
        <v>0</v>
      </c>
      <c r="X40" s="115">
        <v>0</v>
      </c>
      <c r="Y40" s="115">
        <v>0</v>
      </c>
      <c r="Z40" s="115">
        <v>0.44969999999999999</v>
      </c>
      <c r="AA40" s="115">
        <v>0.64419999999999999</v>
      </c>
      <c r="AB40" s="115">
        <v>0.33279999999999998</v>
      </c>
      <c r="AC40" s="115">
        <v>0.45900000000000002</v>
      </c>
      <c r="AD40" s="115">
        <v>0.51459999999999995</v>
      </c>
      <c r="AE40" s="115">
        <v>0.371</v>
      </c>
      <c r="AF40" s="115" t="s">
        <v>348</v>
      </c>
      <c r="AG40" s="115" t="s">
        <v>348</v>
      </c>
      <c r="AH40" s="115">
        <v>0.58379999999999999</v>
      </c>
      <c r="AI40" s="115">
        <v>9.8299999999999998E-2</v>
      </c>
      <c r="AJ40" s="115">
        <v>2.3099999999999999E-2</v>
      </c>
      <c r="AK40" s="115">
        <v>0.33329999999999999</v>
      </c>
      <c r="AL40" s="115">
        <v>0.66669999999999996</v>
      </c>
      <c r="AM40" s="115">
        <v>0</v>
      </c>
      <c r="AN40" s="115">
        <v>1</v>
      </c>
      <c r="AO40" s="115">
        <v>0.75</v>
      </c>
      <c r="AP40" s="115">
        <v>1</v>
      </c>
      <c r="AQ40" s="115">
        <v>0.5</v>
      </c>
      <c r="AR40" s="115">
        <v>1</v>
      </c>
      <c r="AS40" s="115">
        <v>0.5</v>
      </c>
      <c r="AT40" s="115">
        <v>1</v>
      </c>
      <c r="AU40" s="115" t="s">
        <v>348</v>
      </c>
      <c r="AV40" s="111" t="s">
        <v>348</v>
      </c>
      <c r="AW40" s="115">
        <v>1</v>
      </c>
      <c r="AX40" s="115">
        <v>1</v>
      </c>
      <c r="AY40" s="115">
        <v>1</v>
      </c>
      <c r="AZ40" s="115">
        <v>0.125</v>
      </c>
      <c r="BA40" s="115">
        <v>0.625</v>
      </c>
      <c r="BB40" s="115">
        <v>0.875</v>
      </c>
      <c r="BC40" s="109">
        <v>2</v>
      </c>
      <c r="BD40" s="96">
        <v>2</v>
      </c>
      <c r="BE40" s="96">
        <v>2</v>
      </c>
      <c r="BF40" s="96">
        <v>2</v>
      </c>
      <c r="BG40" s="96">
        <v>2</v>
      </c>
      <c r="BH40" s="96">
        <v>2</v>
      </c>
      <c r="BI40" s="96">
        <v>2</v>
      </c>
      <c r="BJ40" s="96">
        <v>2</v>
      </c>
      <c r="BK40" s="96">
        <v>2</v>
      </c>
      <c r="BL40" s="97">
        <v>3</v>
      </c>
      <c r="BM40" s="97">
        <v>0.25</v>
      </c>
      <c r="BN40" s="97">
        <v>0.72729999999999995</v>
      </c>
      <c r="BO40" s="97">
        <v>0</v>
      </c>
      <c r="BP40" s="97">
        <v>0.2273</v>
      </c>
      <c r="BQ40" s="97">
        <v>0.1333</v>
      </c>
      <c r="BR40" s="97">
        <v>0</v>
      </c>
      <c r="BS40" s="97">
        <v>6.25E-2</v>
      </c>
      <c r="BT40" s="97">
        <v>0</v>
      </c>
      <c r="BU40" s="97">
        <v>0</v>
      </c>
      <c r="BV40" s="97">
        <v>0.36359999999999998</v>
      </c>
      <c r="BW40" s="97">
        <v>0.1333</v>
      </c>
      <c r="BX40" s="97">
        <v>0</v>
      </c>
      <c r="BY40" s="97">
        <v>0</v>
      </c>
      <c r="BZ40" s="97">
        <v>0</v>
      </c>
      <c r="CA40" s="97">
        <v>1</v>
      </c>
      <c r="CB40" s="97">
        <v>0.57869999999999999</v>
      </c>
      <c r="CC40" s="97">
        <v>0.58379999999999999</v>
      </c>
      <c r="CD40" s="97">
        <v>3</v>
      </c>
      <c r="CE40" s="97">
        <v>1</v>
      </c>
      <c r="CF40" s="97">
        <v>1</v>
      </c>
      <c r="CG40" s="97">
        <v>2</v>
      </c>
      <c r="CH40" s="97">
        <v>0.22040000000000001</v>
      </c>
      <c r="CI40" s="97">
        <v>0.1676</v>
      </c>
      <c r="CJ40" s="97">
        <v>3</v>
      </c>
      <c r="CK40" s="97">
        <v>0.38500000000000001</v>
      </c>
      <c r="CL40" s="97">
        <v>0.42899999999999999</v>
      </c>
      <c r="CM40" s="102">
        <v>1</v>
      </c>
      <c r="CN40" s="116">
        <v>40</v>
      </c>
      <c r="CO40" s="119" t="s">
        <v>591</v>
      </c>
    </row>
    <row r="41" spans="1:93" x14ac:dyDescent="0.25">
      <c r="A41" s="99" t="s">
        <v>260</v>
      </c>
      <c r="B41" s="100" t="s">
        <v>379</v>
      </c>
      <c r="C41" s="100" t="s">
        <v>380</v>
      </c>
      <c r="D41" s="100" t="s">
        <v>351</v>
      </c>
      <c r="E41" s="101" t="s">
        <v>520</v>
      </c>
      <c r="F41" s="110">
        <v>0.7</v>
      </c>
      <c r="G41" s="97">
        <v>0.2</v>
      </c>
      <c r="H41" s="97">
        <v>1</v>
      </c>
      <c r="I41" s="97">
        <v>1</v>
      </c>
      <c r="J41" s="97">
        <v>0.95240000000000002</v>
      </c>
      <c r="K41" s="97">
        <v>1</v>
      </c>
      <c r="L41" s="97">
        <v>1</v>
      </c>
      <c r="M41" s="111">
        <v>0.94440000000000002</v>
      </c>
      <c r="N41" s="111">
        <v>0.1429</v>
      </c>
      <c r="O41" s="111">
        <v>7.1400000000000005E-2</v>
      </c>
      <c r="P41" s="115">
        <v>0.2</v>
      </c>
      <c r="Q41" s="115">
        <v>9.5200000000000007E-2</v>
      </c>
      <c r="R41" s="115">
        <v>7.1400000000000005E-2</v>
      </c>
      <c r="S41" s="115">
        <v>0.1333</v>
      </c>
      <c r="T41" s="115">
        <v>1</v>
      </c>
      <c r="U41" s="115">
        <v>0</v>
      </c>
      <c r="V41" s="115">
        <v>0.2</v>
      </c>
      <c r="W41" s="115">
        <v>0.6</v>
      </c>
      <c r="X41" s="115">
        <v>0.5</v>
      </c>
      <c r="Y41" s="115">
        <v>0</v>
      </c>
      <c r="Z41" s="115">
        <v>0.38969999999999999</v>
      </c>
      <c r="AA41" s="115">
        <v>0.34760000000000002</v>
      </c>
      <c r="AB41" s="115">
        <v>0.59889999999999999</v>
      </c>
      <c r="AC41" s="115">
        <v>0.31409999999999999</v>
      </c>
      <c r="AD41" s="115">
        <v>0.1129</v>
      </c>
      <c r="AE41" s="115">
        <v>0.3261</v>
      </c>
      <c r="AF41" s="115" t="s">
        <v>348</v>
      </c>
      <c r="AG41" s="115" t="s">
        <v>348</v>
      </c>
      <c r="AH41" s="115">
        <v>0.69110000000000005</v>
      </c>
      <c r="AI41" s="115">
        <v>0.1351</v>
      </c>
      <c r="AJ41" s="115">
        <v>1.1599999999999999E-2</v>
      </c>
      <c r="AK41" s="115">
        <v>0.61899999999999999</v>
      </c>
      <c r="AL41" s="115">
        <v>0.33329999999999999</v>
      </c>
      <c r="AM41" s="115">
        <v>4.7600000000000003E-2</v>
      </c>
      <c r="AN41" s="115">
        <v>0.66669999999999996</v>
      </c>
      <c r="AO41" s="115">
        <v>0.73329999999999995</v>
      </c>
      <c r="AP41" s="115">
        <v>0.875</v>
      </c>
      <c r="AQ41" s="115">
        <v>0.73329999999999995</v>
      </c>
      <c r="AR41" s="115">
        <v>0.75</v>
      </c>
      <c r="AS41" s="115">
        <v>0.73329999999999995</v>
      </c>
      <c r="AT41" s="115">
        <v>1</v>
      </c>
      <c r="AU41" s="115" t="s">
        <v>348</v>
      </c>
      <c r="AV41" s="111" t="s">
        <v>348</v>
      </c>
      <c r="AW41" s="115">
        <v>0.92310000000000003</v>
      </c>
      <c r="AX41" s="115">
        <v>1</v>
      </c>
      <c r="AY41" s="115">
        <v>0.33329999999999999</v>
      </c>
      <c r="AZ41" s="115">
        <v>0.16669999999999999</v>
      </c>
      <c r="BA41" s="115">
        <v>0.5</v>
      </c>
      <c r="BB41" s="115">
        <v>0.66669999999999996</v>
      </c>
      <c r="BC41" s="109">
        <v>1</v>
      </c>
      <c r="BD41" s="96">
        <v>2</v>
      </c>
      <c r="BE41" s="96">
        <v>1</v>
      </c>
      <c r="BF41" s="96">
        <v>2</v>
      </c>
      <c r="BG41" s="96">
        <v>1</v>
      </c>
      <c r="BH41" s="96">
        <v>2</v>
      </c>
      <c r="BI41" s="96">
        <v>2</v>
      </c>
      <c r="BJ41" s="96">
        <v>2</v>
      </c>
      <c r="BK41" s="96">
        <v>2</v>
      </c>
      <c r="BL41" s="97">
        <v>2</v>
      </c>
      <c r="BM41" s="97">
        <v>0.7</v>
      </c>
      <c r="BN41" s="97">
        <v>0.58330000000000004</v>
      </c>
      <c r="BO41" s="97">
        <v>1.5</v>
      </c>
      <c r="BP41" s="97">
        <v>0.16</v>
      </c>
      <c r="BQ41" s="97">
        <v>0.30769999999999997</v>
      </c>
      <c r="BR41" s="97">
        <v>0</v>
      </c>
      <c r="BS41" s="97">
        <v>0.18179999999999999</v>
      </c>
      <c r="BT41" s="97">
        <v>6.25E-2</v>
      </c>
      <c r="BU41" s="97">
        <v>0</v>
      </c>
      <c r="BV41" s="97">
        <v>0.23080000000000001</v>
      </c>
      <c r="BW41" s="97">
        <v>0.1923</v>
      </c>
      <c r="BX41" s="97">
        <v>1.5</v>
      </c>
      <c r="BY41" s="97">
        <v>0.15</v>
      </c>
      <c r="BZ41" s="97">
        <v>0.125</v>
      </c>
      <c r="CA41" s="97">
        <v>2</v>
      </c>
      <c r="CB41" s="97">
        <v>0.70230000000000004</v>
      </c>
      <c r="CC41" s="97">
        <v>0.69110000000000005</v>
      </c>
      <c r="CD41" s="97">
        <v>3</v>
      </c>
      <c r="CE41" s="97">
        <v>1</v>
      </c>
      <c r="CF41" s="97">
        <v>1</v>
      </c>
      <c r="CG41" s="97">
        <v>0</v>
      </c>
      <c r="CH41" s="97">
        <v>0.1404</v>
      </c>
      <c r="CI41" s="97">
        <v>0.20710000000000001</v>
      </c>
      <c r="CJ41" s="97">
        <v>0</v>
      </c>
      <c r="CK41" s="97">
        <v>0.28599999999999998</v>
      </c>
      <c r="CL41" s="97">
        <v>0.16700000000000001</v>
      </c>
      <c r="CM41" s="102">
        <v>1</v>
      </c>
      <c r="CN41" s="116">
        <v>40</v>
      </c>
      <c r="CO41" s="119" t="s">
        <v>590</v>
      </c>
    </row>
    <row r="42" spans="1:93" x14ac:dyDescent="0.25">
      <c r="A42" s="99" t="s">
        <v>55</v>
      </c>
      <c r="B42" s="100" t="s">
        <v>521</v>
      </c>
      <c r="C42" s="100" t="s">
        <v>381</v>
      </c>
      <c r="D42" s="100" t="s">
        <v>351</v>
      </c>
      <c r="E42" s="101" t="s">
        <v>522</v>
      </c>
      <c r="F42" s="110">
        <v>0.55930000000000002</v>
      </c>
      <c r="G42" s="97">
        <v>0.27539999999999998</v>
      </c>
      <c r="H42" s="97">
        <v>0.99660000000000004</v>
      </c>
      <c r="I42" s="97">
        <v>0.99270000000000003</v>
      </c>
      <c r="J42" s="97">
        <v>0.96630000000000005</v>
      </c>
      <c r="K42" s="97">
        <v>0.99660000000000004</v>
      </c>
      <c r="L42" s="97">
        <v>0.9909</v>
      </c>
      <c r="M42" s="111">
        <v>0.95660000000000001</v>
      </c>
      <c r="N42" s="111">
        <v>0.25180000000000002</v>
      </c>
      <c r="O42" s="111">
        <v>0.1646</v>
      </c>
      <c r="P42" s="115">
        <v>0.56379999999999997</v>
      </c>
      <c r="Q42" s="115">
        <v>0.25359999999999999</v>
      </c>
      <c r="R42" s="115">
        <v>8.0399999999999999E-2</v>
      </c>
      <c r="S42" s="115">
        <v>0.50290000000000001</v>
      </c>
      <c r="T42" s="115">
        <v>0.57140000000000002</v>
      </c>
      <c r="U42" s="115">
        <v>0.40350000000000003</v>
      </c>
      <c r="V42" s="115">
        <v>0.55100000000000005</v>
      </c>
      <c r="W42" s="115">
        <v>0.5</v>
      </c>
      <c r="X42" s="115">
        <v>0.47370000000000001</v>
      </c>
      <c r="Y42" s="115">
        <v>0.47499999999999998</v>
      </c>
      <c r="Z42" s="115">
        <v>0.36840000000000001</v>
      </c>
      <c r="AA42" s="115">
        <v>0.42530000000000001</v>
      </c>
      <c r="AB42" s="115">
        <v>0.30940000000000001</v>
      </c>
      <c r="AC42" s="115">
        <v>0.27929999999999999</v>
      </c>
      <c r="AD42" s="115">
        <v>0.3296</v>
      </c>
      <c r="AE42" s="115">
        <v>0.23449999999999999</v>
      </c>
      <c r="AF42" s="115" t="s">
        <v>348</v>
      </c>
      <c r="AG42" s="115" t="s">
        <v>348</v>
      </c>
      <c r="AH42" s="115">
        <v>0.53600000000000003</v>
      </c>
      <c r="AI42" s="115">
        <v>0.157</v>
      </c>
      <c r="AJ42" s="115">
        <v>9.5999999999999992E-3</v>
      </c>
      <c r="AK42" s="115">
        <v>0.30580000000000002</v>
      </c>
      <c r="AL42" s="115">
        <v>0.10059999999999999</v>
      </c>
      <c r="AM42" s="115">
        <v>8.0000000000000002E-3</v>
      </c>
      <c r="AN42" s="115">
        <v>0.83730000000000004</v>
      </c>
      <c r="AO42" s="115">
        <v>0.38059999999999999</v>
      </c>
      <c r="AP42" s="115">
        <v>0.82230000000000003</v>
      </c>
      <c r="AQ42" s="115">
        <v>0.39029999999999998</v>
      </c>
      <c r="AR42" s="115">
        <v>0.82620000000000005</v>
      </c>
      <c r="AS42" s="115">
        <v>0.5</v>
      </c>
      <c r="AT42" s="115">
        <v>0.91669999999999996</v>
      </c>
      <c r="AU42" s="115" t="s">
        <v>348</v>
      </c>
      <c r="AV42" s="111" t="s">
        <v>348</v>
      </c>
      <c r="AW42" s="115">
        <v>0.99829999999999997</v>
      </c>
      <c r="AX42" s="115">
        <v>1</v>
      </c>
      <c r="AY42" s="115">
        <v>1</v>
      </c>
      <c r="AZ42" s="115">
        <v>0.2361</v>
      </c>
      <c r="BA42" s="115">
        <v>0.72219999999999995</v>
      </c>
      <c r="BB42" s="115">
        <v>0.83330000000000004</v>
      </c>
      <c r="BC42" s="109">
        <v>2</v>
      </c>
      <c r="BD42" s="96">
        <v>2</v>
      </c>
      <c r="BE42" s="96">
        <v>2</v>
      </c>
      <c r="BF42" s="96">
        <v>2</v>
      </c>
      <c r="BG42" s="96">
        <v>1</v>
      </c>
      <c r="BH42" s="96">
        <v>2</v>
      </c>
      <c r="BI42" s="96">
        <v>2</v>
      </c>
      <c r="BJ42" s="96">
        <v>2</v>
      </c>
      <c r="BK42" s="96">
        <v>2</v>
      </c>
      <c r="BL42" s="97">
        <v>0</v>
      </c>
      <c r="BM42" s="97">
        <v>0.55930000000000002</v>
      </c>
      <c r="BN42" s="97">
        <v>0.55200000000000005</v>
      </c>
      <c r="BO42" s="97">
        <v>1.5</v>
      </c>
      <c r="BP42" s="97">
        <v>0.21779999999999999</v>
      </c>
      <c r="BQ42" s="97">
        <v>0.26719999999999999</v>
      </c>
      <c r="BR42" s="97">
        <v>1.5</v>
      </c>
      <c r="BS42" s="97">
        <v>0.1055</v>
      </c>
      <c r="BT42" s="97">
        <v>0.18970000000000001</v>
      </c>
      <c r="BU42" s="97">
        <v>1.5</v>
      </c>
      <c r="BV42" s="97">
        <v>0.19570000000000001</v>
      </c>
      <c r="BW42" s="97">
        <v>0.26550000000000001</v>
      </c>
      <c r="BX42" s="97">
        <v>1.5</v>
      </c>
      <c r="BY42" s="97">
        <v>6.9199999999999998E-2</v>
      </c>
      <c r="BZ42" s="97">
        <v>0.12180000000000001</v>
      </c>
      <c r="CA42" s="97">
        <v>1</v>
      </c>
      <c r="CB42" s="97">
        <v>0.53269999999999995</v>
      </c>
      <c r="CC42" s="97">
        <v>0.53600000000000003</v>
      </c>
      <c r="CD42" s="97">
        <v>3</v>
      </c>
      <c r="CE42" s="97">
        <v>1</v>
      </c>
      <c r="CF42" s="97">
        <v>1</v>
      </c>
      <c r="CG42" s="97">
        <v>0</v>
      </c>
      <c r="CH42" s="97">
        <v>0.21690000000000001</v>
      </c>
      <c r="CI42" s="97">
        <v>0.2271</v>
      </c>
      <c r="CJ42" s="97">
        <v>2</v>
      </c>
      <c r="CK42" s="97">
        <v>0.36899999999999999</v>
      </c>
      <c r="CL42" s="97">
        <v>0.32600000000000001</v>
      </c>
      <c r="CM42" s="102">
        <v>0</v>
      </c>
      <c r="CN42" s="116">
        <v>40</v>
      </c>
      <c r="CO42" s="119" t="s">
        <v>590</v>
      </c>
    </row>
    <row r="43" spans="1:93" x14ac:dyDescent="0.25">
      <c r="A43" s="99" t="s">
        <v>56</v>
      </c>
      <c r="B43" s="100" t="s">
        <v>523</v>
      </c>
      <c r="C43" s="100" t="s">
        <v>382</v>
      </c>
      <c r="D43" s="100" t="s">
        <v>351</v>
      </c>
      <c r="E43" s="101" t="s">
        <v>524</v>
      </c>
      <c r="F43" s="110">
        <v>0.83330000000000004</v>
      </c>
      <c r="G43" s="97">
        <v>0.16669999999999999</v>
      </c>
      <c r="H43" s="97">
        <v>0.95830000000000004</v>
      </c>
      <c r="I43" s="97">
        <v>0.88890000000000002</v>
      </c>
      <c r="J43" s="97">
        <v>0.83330000000000004</v>
      </c>
      <c r="K43" s="97">
        <v>0.95830000000000004</v>
      </c>
      <c r="L43" s="97">
        <v>1</v>
      </c>
      <c r="M43" s="111">
        <v>0.75</v>
      </c>
      <c r="N43" s="111">
        <v>4.7600000000000003E-2</v>
      </c>
      <c r="O43" s="111">
        <v>7.6899999999999996E-2</v>
      </c>
      <c r="P43" s="115">
        <v>0.5</v>
      </c>
      <c r="Q43" s="115">
        <v>0</v>
      </c>
      <c r="R43" s="115">
        <v>0</v>
      </c>
      <c r="S43" s="115">
        <v>0.25</v>
      </c>
      <c r="T43" s="115">
        <v>1</v>
      </c>
      <c r="U43" s="115">
        <v>1</v>
      </c>
      <c r="V43" s="115">
        <v>0.57140000000000002</v>
      </c>
      <c r="W43" s="115">
        <v>0.5</v>
      </c>
      <c r="X43" s="115">
        <v>0.25</v>
      </c>
      <c r="Y43" s="115">
        <v>0.66669999999999996</v>
      </c>
      <c r="Z43" s="115">
        <v>0.22620000000000001</v>
      </c>
      <c r="AA43" s="115">
        <v>0.25640000000000002</v>
      </c>
      <c r="AB43" s="115">
        <v>0.24829999999999999</v>
      </c>
      <c r="AC43" s="115">
        <v>0.13689999999999999</v>
      </c>
      <c r="AD43" s="115">
        <v>0.1484</v>
      </c>
      <c r="AE43" s="115">
        <v>0.33090000000000003</v>
      </c>
      <c r="AF43" s="115" t="s">
        <v>348</v>
      </c>
      <c r="AG43" s="115" t="s">
        <v>348</v>
      </c>
      <c r="AH43" s="115">
        <v>0.58399999999999996</v>
      </c>
      <c r="AI43" s="115">
        <v>0.16389999999999999</v>
      </c>
      <c r="AJ43" s="115">
        <v>2.9399999999999999E-2</v>
      </c>
      <c r="AK43" s="115">
        <v>0.68420000000000003</v>
      </c>
      <c r="AL43" s="115">
        <v>5.2600000000000001E-2</v>
      </c>
      <c r="AM43" s="115">
        <v>0.21049999999999999</v>
      </c>
      <c r="AN43" s="115">
        <v>1</v>
      </c>
      <c r="AO43" s="115">
        <v>1</v>
      </c>
      <c r="AP43" s="115">
        <v>1</v>
      </c>
      <c r="AQ43" s="115">
        <v>1</v>
      </c>
      <c r="AR43" s="115">
        <v>1</v>
      </c>
      <c r="AS43" s="115">
        <v>1</v>
      </c>
      <c r="AT43" s="115" t="s">
        <v>422</v>
      </c>
      <c r="AU43" s="115" t="s">
        <v>348</v>
      </c>
      <c r="AV43" s="111" t="s">
        <v>348</v>
      </c>
      <c r="AW43" s="115">
        <v>0.95889999999999997</v>
      </c>
      <c r="AX43" s="115">
        <v>1</v>
      </c>
      <c r="AY43" s="115">
        <v>1</v>
      </c>
      <c r="AZ43" s="115">
        <v>0</v>
      </c>
      <c r="BA43" s="115">
        <v>0.75</v>
      </c>
      <c r="BB43" s="115">
        <v>1</v>
      </c>
      <c r="BC43" s="109">
        <v>2</v>
      </c>
      <c r="BD43" s="96">
        <v>0</v>
      </c>
      <c r="BE43" s="96">
        <v>2</v>
      </c>
      <c r="BF43" s="96">
        <v>2</v>
      </c>
      <c r="BG43" s="96">
        <v>1</v>
      </c>
      <c r="BH43" s="96">
        <v>2</v>
      </c>
      <c r="BI43" s="96">
        <v>2</v>
      </c>
      <c r="BJ43" s="96">
        <v>2</v>
      </c>
      <c r="BK43" s="96">
        <v>2</v>
      </c>
      <c r="BL43" s="97">
        <v>2</v>
      </c>
      <c r="BM43" s="97">
        <v>0.83330000000000004</v>
      </c>
      <c r="BN43" s="97">
        <v>0.625</v>
      </c>
      <c r="BO43" s="97">
        <v>0</v>
      </c>
      <c r="BP43" s="97">
        <v>0.23810000000000001</v>
      </c>
      <c r="BQ43" s="97">
        <v>0.13039999999999999</v>
      </c>
      <c r="BR43" s="97">
        <v>1.5</v>
      </c>
      <c r="BS43" s="97">
        <v>0.1333</v>
      </c>
      <c r="BT43" s="97">
        <v>0.25</v>
      </c>
      <c r="BU43" s="97">
        <v>0</v>
      </c>
      <c r="BV43" s="97">
        <v>4.7600000000000003E-2</v>
      </c>
      <c r="BW43" s="97">
        <v>4.3499999999999997E-2</v>
      </c>
      <c r="BX43" s="97">
        <v>0</v>
      </c>
      <c r="BY43" s="97">
        <v>0.28570000000000001</v>
      </c>
      <c r="BZ43" s="97">
        <v>5.5599999999999997E-2</v>
      </c>
      <c r="CA43" s="97">
        <v>1</v>
      </c>
      <c r="CB43" s="97">
        <v>0.56720000000000004</v>
      </c>
      <c r="CC43" s="97">
        <v>0.58399999999999996</v>
      </c>
      <c r="CD43" s="97">
        <v>3</v>
      </c>
      <c r="CE43" s="97">
        <v>1</v>
      </c>
      <c r="CF43" s="97">
        <v>1</v>
      </c>
      <c r="CG43" s="97">
        <v>0</v>
      </c>
      <c r="CH43" s="97">
        <v>8.2000000000000003E-2</v>
      </c>
      <c r="CI43" s="97">
        <v>0.22570000000000001</v>
      </c>
      <c r="CJ43" s="97">
        <v>0</v>
      </c>
      <c r="CK43" s="97">
        <v>0.42899999999999999</v>
      </c>
      <c r="CL43" s="97">
        <v>0.21099999999999999</v>
      </c>
      <c r="CM43" s="102">
        <v>0</v>
      </c>
      <c r="CN43" s="116">
        <v>40</v>
      </c>
      <c r="CO43" s="119" t="s">
        <v>592</v>
      </c>
    </row>
    <row r="44" spans="1:93" x14ac:dyDescent="0.25">
      <c r="A44" s="99" t="s">
        <v>57</v>
      </c>
      <c r="B44" s="100" t="s">
        <v>525</v>
      </c>
      <c r="C44" s="100" t="s">
        <v>383</v>
      </c>
      <c r="D44" s="100" t="s">
        <v>351</v>
      </c>
      <c r="E44" s="101" t="s">
        <v>526</v>
      </c>
      <c r="F44" s="110">
        <v>0.45119999999999999</v>
      </c>
      <c r="G44" s="97">
        <v>0.47560000000000002</v>
      </c>
      <c r="H44" s="97">
        <v>0.99299999999999999</v>
      </c>
      <c r="I44" s="97">
        <v>0.97689999999999999</v>
      </c>
      <c r="J44" s="97">
        <v>0.94169999999999998</v>
      </c>
      <c r="K44" s="97">
        <v>0.9859</v>
      </c>
      <c r="L44" s="97">
        <v>0.98460000000000003</v>
      </c>
      <c r="M44" s="111">
        <v>0.9103</v>
      </c>
      <c r="N44" s="111">
        <v>0.219</v>
      </c>
      <c r="O44" s="111">
        <v>0.13600000000000001</v>
      </c>
      <c r="P44" s="115">
        <v>0.48809999999999998</v>
      </c>
      <c r="Q44" s="115">
        <v>0.1618</v>
      </c>
      <c r="R44" s="115">
        <v>6.3500000000000001E-2</v>
      </c>
      <c r="S44" s="115">
        <v>0.33329999999999999</v>
      </c>
      <c r="T44" s="115">
        <v>0.75</v>
      </c>
      <c r="U44" s="115">
        <v>0</v>
      </c>
      <c r="V44" s="115">
        <v>0.23080000000000001</v>
      </c>
      <c r="W44" s="115">
        <v>0.25</v>
      </c>
      <c r="X44" s="115">
        <v>0.5</v>
      </c>
      <c r="Y44" s="115">
        <v>0.1333</v>
      </c>
      <c r="Z44" s="115">
        <v>0.33579999999999999</v>
      </c>
      <c r="AA44" s="115">
        <v>0.41770000000000002</v>
      </c>
      <c r="AB44" s="115">
        <v>0.38390000000000002</v>
      </c>
      <c r="AC44" s="115">
        <v>0.30020000000000002</v>
      </c>
      <c r="AD44" s="115">
        <v>0.22770000000000001</v>
      </c>
      <c r="AE44" s="115">
        <v>0.26269999999999999</v>
      </c>
      <c r="AF44" s="115" t="s">
        <v>348</v>
      </c>
      <c r="AG44" s="115" t="s">
        <v>348</v>
      </c>
      <c r="AH44" s="115">
        <v>0.55179999999999996</v>
      </c>
      <c r="AI44" s="115">
        <v>0.2039</v>
      </c>
      <c r="AJ44" s="115">
        <v>1.1299999999999999E-2</v>
      </c>
      <c r="AK44" s="115">
        <v>0.42699999999999999</v>
      </c>
      <c r="AL44" s="115">
        <v>0.51690000000000003</v>
      </c>
      <c r="AM44" s="115">
        <v>1.12E-2</v>
      </c>
      <c r="AN44" s="115">
        <v>0.96430000000000005</v>
      </c>
      <c r="AO44" s="115">
        <v>0.40300000000000002</v>
      </c>
      <c r="AP44" s="115">
        <v>0.94120000000000004</v>
      </c>
      <c r="AQ44" s="115">
        <v>0.43280000000000002</v>
      </c>
      <c r="AR44" s="115">
        <v>0.93479999999999996</v>
      </c>
      <c r="AS44" s="115">
        <v>0.52239999999999998</v>
      </c>
      <c r="AT44" s="115">
        <v>1</v>
      </c>
      <c r="AU44" s="115" t="s">
        <v>348</v>
      </c>
      <c r="AV44" s="111" t="s">
        <v>348</v>
      </c>
      <c r="AW44" s="115">
        <v>0.99029999999999996</v>
      </c>
      <c r="AX44" s="115">
        <v>1</v>
      </c>
      <c r="AY44" s="115">
        <v>0.2</v>
      </c>
      <c r="AZ44" s="115">
        <v>6.0600000000000001E-2</v>
      </c>
      <c r="BA44" s="115">
        <v>0.51519999999999999</v>
      </c>
      <c r="BB44" s="115">
        <v>0.57579999999999998</v>
      </c>
      <c r="BC44" s="109">
        <v>2</v>
      </c>
      <c r="BD44" s="96">
        <v>2</v>
      </c>
      <c r="BE44" s="96">
        <v>1</v>
      </c>
      <c r="BF44" s="96">
        <v>2</v>
      </c>
      <c r="BG44" s="96">
        <v>1</v>
      </c>
      <c r="BH44" s="96">
        <v>2</v>
      </c>
      <c r="BI44" s="96">
        <v>2</v>
      </c>
      <c r="BJ44" s="96">
        <v>2</v>
      </c>
      <c r="BK44" s="96">
        <v>2</v>
      </c>
      <c r="BL44" s="97">
        <v>2</v>
      </c>
      <c r="BM44" s="97">
        <v>0.45119999999999999</v>
      </c>
      <c r="BN44" s="97">
        <v>0.59570000000000001</v>
      </c>
      <c r="BO44" s="97">
        <v>1</v>
      </c>
      <c r="BP44" s="97">
        <v>0.2676</v>
      </c>
      <c r="BQ44" s="97">
        <v>0.23400000000000001</v>
      </c>
      <c r="BR44" s="97">
        <v>0.5</v>
      </c>
      <c r="BS44" s="97">
        <v>0.11849999999999999</v>
      </c>
      <c r="BT44" s="97">
        <v>0.13389999999999999</v>
      </c>
      <c r="BU44" s="97">
        <v>0</v>
      </c>
      <c r="BV44" s="97">
        <v>0.23080000000000001</v>
      </c>
      <c r="BW44" s="97">
        <v>0.1643</v>
      </c>
      <c r="BX44" s="97">
        <v>0.5</v>
      </c>
      <c r="BY44" s="97">
        <v>3.6499999999999998E-2</v>
      </c>
      <c r="BZ44" s="97">
        <v>7.0300000000000001E-2</v>
      </c>
      <c r="CA44" s="97">
        <v>1</v>
      </c>
      <c r="CB44" s="97">
        <v>0.53969999999999996</v>
      </c>
      <c r="CC44" s="97">
        <v>0.55179999999999996</v>
      </c>
      <c r="CD44" s="97">
        <v>3</v>
      </c>
      <c r="CE44" s="97">
        <v>1</v>
      </c>
      <c r="CF44" s="97">
        <v>1</v>
      </c>
      <c r="CG44" s="97">
        <v>2</v>
      </c>
      <c r="CH44" s="97">
        <v>0.13569999999999999</v>
      </c>
      <c r="CI44" s="97">
        <v>0.15740000000000001</v>
      </c>
      <c r="CJ44" s="97">
        <v>0</v>
      </c>
      <c r="CK44" s="97">
        <v>0.36699999999999999</v>
      </c>
      <c r="CL44" s="97">
        <v>0.25600000000000001</v>
      </c>
      <c r="CM44" s="102">
        <v>0</v>
      </c>
      <c r="CN44" s="116">
        <v>40</v>
      </c>
      <c r="CO44" s="119" t="s">
        <v>590</v>
      </c>
    </row>
    <row r="45" spans="1:93" x14ac:dyDescent="0.25">
      <c r="A45" s="99" t="s">
        <v>58</v>
      </c>
      <c r="B45" s="100" t="s">
        <v>384</v>
      </c>
      <c r="C45" s="100" t="s">
        <v>58</v>
      </c>
      <c r="D45" s="100" t="s">
        <v>351</v>
      </c>
      <c r="E45" s="101" t="s">
        <v>527</v>
      </c>
      <c r="F45" s="110">
        <v>0.51049999999999995</v>
      </c>
      <c r="G45" s="97">
        <v>0.3357</v>
      </c>
      <c r="H45" s="97">
        <v>0.9839</v>
      </c>
      <c r="I45" s="97">
        <v>0.96950000000000003</v>
      </c>
      <c r="J45" s="97">
        <v>0.97660000000000002</v>
      </c>
      <c r="K45" s="97">
        <v>0.98380000000000001</v>
      </c>
      <c r="L45" s="97">
        <v>0.97460000000000002</v>
      </c>
      <c r="M45" s="111">
        <v>0.95940000000000003</v>
      </c>
      <c r="N45" s="111">
        <v>0.1807</v>
      </c>
      <c r="O45" s="111">
        <v>0.125</v>
      </c>
      <c r="P45" s="115">
        <v>0.54090000000000005</v>
      </c>
      <c r="Q45" s="115">
        <v>0.18140000000000001</v>
      </c>
      <c r="R45" s="115">
        <v>7.0300000000000001E-2</v>
      </c>
      <c r="S45" s="115">
        <v>0.27779999999999999</v>
      </c>
      <c r="T45" s="115">
        <v>0.33329999999999999</v>
      </c>
      <c r="U45" s="115">
        <v>0</v>
      </c>
      <c r="V45" s="115">
        <v>0.625</v>
      </c>
      <c r="W45" s="115">
        <v>0.5</v>
      </c>
      <c r="X45" s="115">
        <v>0.28570000000000001</v>
      </c>
      <c r="Y45" s="115">
        <v>0.44440000000000002</v>
      </c>
      <c r="Z45" s="115">
        <v>0.40760000000000002</v>
      </c>
      <c r="AA45" s="115">
        <v>0.35809999999999997</v>
      </c>
      <c r="AB45" s="115">
        <v>0.29720000000000002</v>
      </c>
      <c r="AC45" s="115">
        <v>0.37780000000000002</v>
      </c>
      <c r="AD45" s="115">
        <v>0.2616</v>
      </c>
      <c r="AE45" s="115">
        <v>0.2339</v>
      </c>
      <c r="AF45" s="115" t="s">
        <v>348</v>
      </c>
      <c r="AG45" s="115" t="s">
        <v>348</v>
      </c>
      <c r="AH45" s="115">
        <v>0.56999999999999995</v>
      </c>
      <c r="AI45" s="115">
        <v>0.20469999999999999</v>
      </c>
      <c r="AJ45" s="115">
        <v>2.29E-2</v>
      </c>
      <c r="AK45" s="115">
        <v>5.3800000000000001E-2</v>
      </c>
      <c r="AL45" s="115">
        <v>0.91400000000000003</v>
      </c>
      <c r="AM45" s="115">
        <v>0</v>
      </c>
      <c r="AN45" s="115">
        <v>0.87160000000000004</v>
      </c>
      <c r="AO45" s="115">
        <v>0.48089999999999999</v>
      </c>
      <c r="AP45" s="115">
        <v>0.82240000000000002</v>
      </c>
      <c r="AQ45" s="115">
        <v>0.4733</v>
      </c>
      <c r="AR45" s="115">
        <v>0.88780000000000003</v>
      </c>
      <c r="AS45" s="115">
        <v>0.626</v>
      </c>
      <c r="AT45" s="115">
        <v>0.97499999999999998</v>
      </c>
      <c r="AU45" s="115" t="s">
        <v>348</v>
      </c>
      <c r="AV45" s="111" t="s">
        <v>348</v>
      </c>
      <c r="AW45" s="115">
        <v>0.9899</v>
      </c>
      <c r="AX45" s="115">
        <v>1</v>
      </c>
      <c r="AY45" s="115">
        <v>1</v>
      </c>
      <c r="AZ45" s="115">
        <v>0.2</v>
      </c>
      <c r="BA45" s="115">
        <v>0.82</v>
      </c>
      <c r="BB45" s="115">
        <v>0.82</v>
      </c>
      <c r="BC45" s="109">
        <v>2</v>
      </c>
      <c r="BD45" s="96">
        <v>2</v>
      </c>
      <c r="BE45" s="96">
        <v>2</v>
      </c>
      <c r="BF45" s="96">
        <v>2</v>
      </c>
      <c r="BG45" s="96">
        <v>1</v>
      </c>
      <c r="BH45" s="96">
        <v>2</v>
      </c>
      <c r="BI45" s="96">
        <v>2</v>
      </c>
      <c r="BJ45" s="96">
        <v>2</v>
      </c>
      <c r="BK45" s="96">
        <v>2</v>
      </c>
      <c r="BL45" s="97">
        <v>1</v>
      </c>
      <c r="BM45" s="97">
        <v>0.51049999999999995</v>
      </c>
      <c r="BN45" s="97">
        <v>0.55879999999999996</v>
      </c>
      <c r="BO45" s="97">
        <v>0.5</v>
      </c>
      <c r="BP45" s="97">
        <v>0.17680000000000001</v>
      </c>
      <c r="BQ45" s="97">
        <v>0.18440000000000001</v>
      </c>
      <c r="BR45" s="97">
        <v>0.5</v>
      </c>
      <c r="BS45" s="97">
        <v>0.12</v>
      </c>
      <c r="BT45" s="97">
        <v>0.12039999999999999</v>
      </c>
      <c r="BU45" s="97">
        <v>0</v>
      </c>
      <c r="BV45" s="97">
        <v>0.23760000000000001</v>
      </c>
      <c r="BW45" s="97">
        <v>0.1893</v>
      </c>
      <c r="BX45" s="97">
        <v>1</v>
      </c>
      <c r="BY45" s="97">
        <v>8.6699999999999999E-2</v>
      </c>
      <c r="BZ45" s="97">
        <v>7.8100000000000003E-2</v>
      </c>
      <c r="CA45" s="97">
        <v>1</v>
      </c>
      <c r="CB45" s="97">
        <v>0.56079999999999997</v>
      </c>
      <c r="CC45" s="97">
        <v>0.56999999999999995</v>
      </c>
      <c r="CD45" s="97">
        <v>3</v>
      </c>
      <c r="CE45" s="97">
        <v>1</v>
      </c>
      <c r="CF45" s="97">
        <v>1</v>
      </c>
      <c r="CG45" s="97">
        <v>1</v>
      </c>
      <c r="CH45" s="97">
        <v>0.18379999999999999</v>
      </c>
      <c r="CI45" s="97">
        <v>0.18140000000000001</v>
      </c>
      <c r="CJ45" s="97">
        <v>2</v>
      </c>
      <c r="CK45" s="97">
        <v>0.28000000000000003</v>
      </c>
      <c r="CL45" s="97">
        <v>0.33300000000000002</v>
      </c>
      <c r="CM45" s="102">
        <v>0</v>
      </c>
      <c r="CN45" s="116">
        <v>40</v>
      </c>
      <c r="CO45" s="119" t="s">
        <v>590</v>
      </c>
    </row>
    <row r="46" spans="1:93" x14ac:dyDescent="0.25">
      <c r="A46" s="99" t="s">
        <v>59</v>
      </c>
      <c r="B46" s="100" t="s">
        <v>385</v>
      </c>
      <c r="C46" s="100" t="s">
        <v>386</v>
      </c>
      <c r="D46" s="100" t="s">
        <v>351</v>
      </c>
      <c r="E46" s="101" t="s">
        <v>528</v>
      </c>
      <c r="F46" s="110">
        <v>0.62260000000000004</v>
      </c>
      <c r="G46" s="97">
        <v>0.24529999999999999</v>
      </c>
      <c r="H46" s="97">
        <v>0.98460000000000003</v>
      </c>
      <c r="I46" s="97">
        <v>0.85709999999999997</v>
      </c>
      <c r="J46" s="97">
        <v>1</v>
      </c>
      <c r="K46" s="97">
        <v>0.98460000000000003</v>
      </c>
      <c r="L46" s="97">
        <v>0.97619999999999996</v>
      </c>
      <c r="M46" s="111">
        <v>0.94740000000000002</v>
      </c>
      <c r="N46" s="111">
        <v>0.18640000000000001</v>
      </c>
      <c r="O46" s="111">
        <v>0.1143</v>
      </c>
      <c r="P46" s="115">
        <v>0.5</v>
      </c>
      <c r="Q46" s="115">
        <v>8.4699999999999998E-2</v>
      </c>
      <c r="R46" s="115">
        <v>2.5000000000000001E-2</v>
      </c>
      <c r="S46" s="115">
        <v>0.1875</v>
      </c>
      <c r="T46" s="115">
        <v>0.6</v>
      </c>
      <c r="U46" s="115">
        <v>0</v>
      </c>
      <c r="V46" s="115">
        <v>0.33329999999999999</v>
      </c>
      <c r="W46" s="115">
        <v>0.6</v>
      </c>
      <c r="X46" s="115">
        <v>0</v>
      </c>
      <c r="Y46" s="115">
        <v>0.16669999999999999</v>
      </c>
      <c r="Z46" s="115">
        <v>0.22500000000000001</v>
      </c>
      <c r="AA46" s="115">
        <v>0.25919999999999999</v>
      </c>
      <c r="AB46" s="115">
        <v>0.23730000000000001</v>
      </c>
      <c r="AC46" s="115">
        <v>0.24060000000000001</v>
      </c>
      <c r="AD46" s="115">
        <v>0.1341</v>
      </c>
      <c r="AE46" s="115">
        <v>0.27879999999999999</v>
      </c>
      <c r="AF46" s="115" t="s">
        <v>348</v>
      </c>
      <c r="AG46" s="115" t="s">
        <v>348</v>
      </c>
      <c r="AH46" s="115">
        <v>0.59009999999999996</v>
      </c>
      <c r="AI46" s="115">
        <v>0.1764</v>
      </c>
      <c r="AJ46" s="115">
        <v>1.17E-2</v>
      </c>
      <c r="AK46" s="115">
        <v>0.35560000000000003</v>
      </c>
      <c r="AL46" s="115">
        <v>0.4889</v>
      </c>
      <c r="AM46" s="115">
        <v>0</v>
      </c>
      <c r="AN46" s="115">
        <v>0.93179999999999996</v>
      </c>
      <c r="AO46" s="115">
        <v>0.52939999999999998</v>
      </c>
      <c r="AP46" s="115">
        <v>0.95450000000000002</v>
      </c>
      <c r="AQ46" s="115">
        <v>0.56859999999999999</v>
      </c>
      <c r="AR46" s="115">
        <v>1</v>
      </c>
      <c r="AS46" s="115">
        <v>0.70589999999999997</v>
      </c>
      <c r="AT46" s="115" t="s">
        <v>422</v>
      </c>
      <c r="AU46" s="115" t="s">
        <v>348</v>
      </c>
      <c r="AV46" s="111" t="s">
        <v>348</v>
      </c>
      <c r="AW46" s="115">
        <v>0.99250000000000005</v>
      </c>
      <c r="AX46" s="115">
        <v>1</v>
      </c>
      <c r="AY46" s="115">
        <v>0.66669999999999996</v>
      </c>
      <c r="AZ46" s="115">
        <v>0.25</v>
      </c>
      <c r="BA46" s="115">
        <v>0.75</v>
      </c>
      <c r="BB46" s="115">
        <v>0.75</v>
      </c>
      <c r="BC46" s="109">
        <v>2</v>
      </c>
      <c r="BD46" s="96">
        <v>2</v>
      </c>
      <c r="BE46" s="96">
        <v>1</v>
      </c>
      <c r="BF46" s="96">
        <v>2</v>
      </c>
      <c r="BG46" s="96">
        <v>1</v>
      </c>
      <c r="BH46" s="96">
        <v>2</v>
      </c>
      <c r="BI46" s="96">
        <v>2</v>
      </c>
      <c r="BJ46" s="96">
        <v>2</v>
      </c>
      <c r="BK46" s="96">
        <v>2</v>
      </c>
      <c r="BL46" s="97">
        <v>2</v>
      </c>
      <c r="BM46" s="97">
        <v>0.62260000000000004</v>
      </c>
      <c r="BN46" s="97">
        <v>0.59179999999999999</v>
      </c>
      <c r="BO46" s="97">
        <v>0.5</v>
      </c>
      <c r="BP46" s="97">
        <v>0.1111</v>
      </c>
      <c r="BQ46" s="97">
        <v>0.21879999999999999</v>
      </c>
      <c r="BR46" s="97">
        <v>0.5</v>
      </c>
      <c r="BS46" s="97">
        <v>6.1499999999999999E-2</v>
      </c>
      <c r="BT46" s="97">
        <v>0.1111</v>
      </c>
      <c r="BU46" s="97">
        <v>0.5</v>
      </c>
      <c r="BV46" s="97">
        <v>7.6899999999999996E-2</v>
      </c>
      <c r="BW46" s="97">
        <v>0.125</v>
      </c>
      <c r="BX46" s="97">
        <v>0</v>
      </c>
      <c r="BY46" s="97">
        <v>4.6199999999999998E-2</v>
      </c>
      <c r="BZ46" s="97">
        <v>2.4400000000000002E-2</v>
      </c>
      <c r="CA46" s="97">
        <v>0</v>
      </c>
      <c r="CB46" s="97">
        <v>0.60970000000000002</v>
      </c>
      <c r="CC46" s="97">
        <v>0.59009999999999996</v>
      </c>
      <c r="CD46" s="97">
        <v>3</v>
      </c>
      <c r="CE46" s="97">
        <v>1</v>
      </c>
      <c r="CF46" s="97">
        <v>1</v>
      </c>
      <c r="CG46" s="97">
        <v>2</v>
      </c>
      <c r="CH46" s="97">
        <v>9.7500000000000003E-2</v>
      </c>
      <c r="CI46" s="97">
        <v>0.12989999999999999</v>
      </c>
      <c r="CJ46" s="97">
        <v>2</v>
      </c>
      <c r="CK46" s="97">
        <v>0.25700000000000001</v>
      </c>
      <c r="CL46" s="97">
        <v>0.309</v>
      </c>
      <c r="CM46" s="102">
        <v>0</v>
      </c>
      <c r="CN46" s="116">
        <v>40</v>
      </c>
      <c r="CO46" s="119" t="s">
        <v>590</v>
      </c>
    </row>
    <row r="47" spans="1:93" x14ac:dyDescent="0.25">
      <c r="A47" s="99" t="s">
        <v>60</v>
      </c>
      <c r="B47" s="100" t="s">
        <v>529</v>
      </c>
      <c r="C47" s="100" t="s">
        <v>387</v>
      </c>
      <c r="D47" s="100" t="s">
        <v>351</v>
      </c>
      <c r="E47" s="101" t="s">
        <v>530</v>
      </c>
      <c r="F47" s="110">
        <v>0.33329999999999999</v>
      </c>
      <c r="G47" s="97">
        <v>0.47620000000000001</v>
      </c>
      <c r="H47" s="97">
        <v>1</v>
      </c>
      <c r="I47" s="97">
        <v>1</v>
      </c>
      <c r="J47" s="97">
        <v>1</v>
      </c>
      <c r="K47" s="97">
        <v>1</v>
      </c>
      <c r="L47" s="97">
        <v>0.95240000000000002</v>
      </c>
      <c r="M47" s="111">
        <v>0.92310000000000003</v>
      </c>
      <c r="N47" s="111">
        <v>0.20449999999999999</v>
      </c>
      <c r="O47" s="111">
        <v>0</v>
      </c>
      <c r="P47" s="115">
        <v>0.25</v>
      </c>
      <c r="Q47" s="115">
        <v>0.20449999999999999</v>
      </c>
      <c r="R47" s="115">
        <v>0</v>
      </c>
      <c r="S47" s="115">
        <v>0.38100000000000001</v>
      </c>
      <c r="T47" s="115">
        <v>0</v>
      </c>
      <c r="U47" s="115">
        <v>0</v>
      </c>
      <c r="V47" s="115">
        <v>0.25</v>
      </c>
      <c r="W47" s="115">
        <v>1</v>
      </c>
      <c r="X47" s="115">
        <v>0</v>
      </c>
      <c r="Y47" s="115">
        <v>0</v>
      </c>
      <c r="Z47" s="115">
        <v>0.29549999999999998</v>
      </c>
      <c r="AA47" s="115">
        <v>0.47720000000000001</v>
      </c>
      <c r="AB47" s="115">
        <v>0.56110000000000004</v>
      </c>
      <c r="AC47" s="115">
        <v>0.27479999999999999</v>
      </c>
      <c r="AD47" s="115">
        <v>0.24490000000000001</v>
      </c>
      <c r="AE47" s="115">
        <v>0.35980000000000001</v>
      </c>
      <c r="AF47" s="115" t="s">
        <v>348</v>
      </c>
      <c r="AG47" s="115" t="s">
        <v>348</v>
      </c>
      <c r="AH47" s="115">
        <v>0.66249999999999998</v>
      </c>
      <c r="AI47" s="115">
        <v>0.21740000000000001</v>
      </c>
      <c r="AJ47" s="115">
        <v>8.3000000000000001E-3</v>
      </c>
      <c r="AK47" s="115">
        <v>0.1613</v>
      </c>
      <c r="AL47" s="115">
        <v>0.5161</v>
      </c>
      <c r="AM47" s="115">
        <v>0</v>
      </c>
      <c r="AN47" s="115">
        <v>0.96430000000000005</v>
      </c>
      <c r="AO47" s="115">
        <v>0.59379999999999999</v>
      </c>
      <c r="AP47" s="115">
        <v>1</v>
      </c>
      <c r="AQ47" s="115">
        <v>0.59379999999999999</v>
      </c>
      <c r="AR47" s="115">
        <v>1</v>
      </c>
      <c r="AS47" s="115">
        <v>0.625</v>
      </c>
      <c r="AT47" s="115">
        <v>1</v>
      </c>
      <c r="AU47" s="115" t="s">
        <v>348</v>
      </c>
      <c r="AV47" s="111" t="s">
        <v>348</v>
      </c>
      <c r="AW47" s="115">
        <v>1</v>
      </c>
      <c r="AX47" s="115">
        <v>1</v>
      </c>
      <c r="AY47" s="115">
        <v>1</v>
      </c>
      <c r="AZ47" s="115">
        <v>0.1429</v>
      </c>
      <c r="BA47" s="115">
        <v>0.57140000000000002</v>
      </c>
      <c r="BB47" s="115">
        <v>0.57140000000000002</v>
      </c>
      <c r="BC47" s="109">
        <v>2</v>
      </c>
      <c r="BD47" s="96">
        <v>2</v>
      </c>
      <c r="BE47" s="96">
        <v>2</v>
      </c>
      <c r="BF47" s="96">
        <v>2</v>
      </c>
      <c r="BG47" s="96">
        <v>2</v>
      </c>
      <c r="BH47" s="96">
        <v>2</v>
      </c>
      <c r="BI47" s="96">
        <v>2</v>
      </c>
      <c r="BJ47" s="96">
        <v>2</v>
      </c>
      <c r="BK47" s="96">
        <v>2</v>
      </c>
      <c r="BL47" s="97">
        <v>1</v>
      </c>
      <c r="BM47" s="97">
        <v>0.33329999999999999</v>
      </c>
      <c r="BN47" s="97">
        <v>0.4</v>
      </c>
      <c r="BO47" s="97">
        <v>0.5</v>
      </c>
      <c r="BP47" s="97">
        <v>3.3300000000000003E-2</v>
      </c>
      <c r="BQ47" s="97">
        <v>0.2</v>
      </c>
      <c r="BR47" s="97">
        <v>0</v>
      </c>
      <c r="BS47" s="97">
        <v>5.5599999999999997E-2</v>
      </c>
      <c r="BT47" s="97">
        <v>0</v>
      </c>
      <c r="BU47" s="97">
        <v>1.5</v>
      </c>
      <c r="BV47" s="97">
        <v>0.1</v>
      </c>
      <c r="BW47" s="97">
        <v>0.22220000000000001</v>
      </c>
      <c r="BX47" s="97">
        <v>0</v>
      </c>
      <c r="BY47" s="97">
        <v>2.7799999999999998E-2</v>
      </c>
      <c r="BZ47" s="97">
        <v>0</v>
      </c>
      <c r="CA47" s="97">
        <v>2</v>
      </c>
      <c r="CB47" s="97">
        <v>0.61080000000000001</v>
      </c>
      <c r="CC47" s="97">
        <v>0.66249999999999998</v>
      </c>
      <c r="CD47" s="97">
        <v>3</v>
      </c>
      <c r="CE47" s="97">
        <v>1</v>
      </c>
      <c r="CF47" s="97">
        <v>1</v>
      </c>
      <c r="CG47" s="97">
        <v>2</v>
      </c>
      <c r="CH47" s="97">
        <v>0.1928</v>
      </c>
      <c r="CI47" s="97">
        <v>0.14199999999999999</v>
      </c>
      <c r="CJ47" s="97">
        <v>2</v>
      </c>
      <c r="CK47" s="97">
        <v>0.27500000000000002</v>
      </c>
      <c r="CL47" s="97">
        <v>0.33300000000000002</v>
      </c>
      <c r="CM47" s="102">
        <v>1</v>
      </c>
      <c r="CN47" s="116">
        <v>40</v>
      </c>
      <c r="CO47" s="119" t="s">
        <v>591</v>
      </c>
    </row>
    <row r="48" spans="1:93" x14ac:dyDescent="0.25">
      <c r="A48" s="99" t="s">
        <v>61</v>
      </c>
      <c r="B48" s="100" t="s">
        <v>531</v>
      </c>
      <c r="C48" s="100" t="s">
        <v>388</v>
      </c>
      <c r="D48" s="100" t="s">
        <v>351</v>
      </c>
      <c r="E48" s="101" t="s">
        <v>532</v>
      </c>
      <c r="F48" s="110">
        <v>0.77780000000000005</v>
      </c>
      <c r="G48" s="97">
        <v>0</v>
      </c>
      <c r="H48" s="97">
        <v>1</v>
      </c>
      <c r="I48" s="97">
        <v>0.85</v>
      </c>
      <c r="J48" s="97">
        <v>0.9</v>
      </c>
      <c r="K48" s="97">
        <v>1</v>
      </c>
      <c r="L48" s="97">
        <v>0.9</v>
      </c>
      <c r="M48" s="111">
        <v>0.88890000000000002</v>
      </c>
      <c r="N48" s="111">
        <v>0.1429</v>
      </c>
      <c r="O48" s="111">
        <v>0.1333</v>
      </c>
      <c r="P48" s="115">
        <v>0.44440000000000002</v>
      </c>
      <c r="Q48" s="115">
        <v>7.1400000000000005E-2</v>
      </c>
      <c r="R48" s="115">
        <v>6.25E-2</v>
      </c>
      <c r="S48" s="115">
        <v>0.25</v>
      </c>
      <c r="T48" s="115">
        <v>1</v>
      </c>
      <c r="U48" s="115">
        <v>0</v>
      </c>
      <c r="V48" s="115">
        <v>0</v>
      </c>
      <c r="W48" s="115">
        <v>1</v>
      </c>
      <c r="X48" s="115">
        <v>0</v>
      </c>
      <c r="Y48" s="115">
        <v>0</v>
      </c>
      <c r="Z48" s="115">
        <v>0.1981</v>
      </c>
      <c r="AA48" s="115">
        <v>0.13270000000000001</v>
      </c>
      <c r="AB48" s="115">
        <v>0.2646</v>
      </c>
      <c r="AC48" s="115">
        <v>0.2127</v>
      </c>
      <c r="AD48" s="115">
        <v>9.5999999999999992E-3</v>
      </c>
      <c r="AE48" s="115">
        <v>5.6800000000000003E-2</v>
      </c>
      <c r="AF48" s="115" t="s">
        <v>348</v>
      </c>
      <c r="AG48" s="115" t="s">
        <v>348</v>
      </c>
      <c r="AH48" s="115">
        <v>0.41439999999999999</v>
      </c>
      <c r="AI48" s="115">
        <v>0.25409999999999999</v>
      </c>
      <c r="AJ48" s="115">
        <v>5.4999999999999997E-3</v>
      </c>
      <c r="AK48" s="115">
        <v>1</v>
      </c>
      <c r="AL48" s="115">
        <v>0</v>
      </c>
      <c r="AM48" s="115">
        <v>0</v>
      </c>
      <c r="AN48" s="115">
        <v>1</v>
      </c>
      <c r="AO48" s="115">
        <v>0.7</v>
      </c>
      <c r="AP48" s="115">
        <v>0.7</v>
      </c>
      <c r="AQ48" s="115">
        <v>0.5</v>
      </c>
      <c r="AR48" s="115">
        <v>0.83330000000000004</v>
      </c>
      <c r="AS48" s="115">
        <v>0.9</v>
      </c>
      <c r="AT48" s="115">
        <v>1</v>
      </c>
      <c r="AU48" s="115" t="s">
        <v>348</v>
      </c>
      <c r="AV48" s="111" t="s">
        <v>348</v>
      </c>
      <c r="AW48" s="115">
        <v>1</v>
      </c>
      <c r="AX48" s="115">
        <v>1</v>
      </c>
      <c r="AY48" s="115">
        <v>1</v>
      </c>
      <c r="AZ48" s="115">
        <v>0.33329999999999999</v>
      </c>
      <c r="BA48" s="115">
        <v>0.33329999999999999</v>
      </c>
      <c r="BB48" s="115">
        <v>0.33329999999999999</v>
      </c>
      <c r="BC48" s="109">
        <v>2</v>
      </c>
      <c r="BD48" s="96">
        <v>2</v>
      </c>
      <c r="BE48" s="96">
        <v>2</v>
      </c>
      <c r="BF48" s="96">
        <v>2</v>
      </c>
      <c r="BG48" s="96">
        <v>2</v>
      </c>
      <c r="BH48" s="96">
        <v>2</v>
      </c>
      <c r="BI48" s="96">
        <v>2</v>
      </c>
      <c r="BJ48" s="96">
        <v>2</v>
      </c>
      <c r="BK48" s="96">
        <v>2</v>
      </c>
      <c r="BL48" s="97">
        <v>3</v>
      </c>
      <c r="BM48" s="97">
        <v>0.77780000000000005</v>
      </c>
      <c r="BN48" s="97">
        <v>0.8</v>
      </c>
      <c r="BO48" s="97">
        <v>0.5</v>
      </c>
      <c r="BP48" s="97">
        <v>6.25E-2</v>
      </c>
      <c r="BQ48" s="97">
        <v>0.2</v>
      </c>
      <c r="BR48" s="97">
        <v>0.5</v>
      </c>
      <c r="BS48" s="97">
        <v>0.1111</v>
      </c>
      <c r="BT48" s="97">
        <v>0.1176</v>
      </c>
      <c r="BU48" s="97">
        <v>0.5</v>
      </c>
      <c r="BV48" s="97">
        <v>0</v>
      </c>
      <c r="BW48" s="97">
        <v>0.1333</v>
      </c>
      <c r="BX48" s="97">
        <v>0.5</v>
      </c>
      <c r="BY48" s="97">
        <v>5.2600000000000001E-2</v>
      </c>
      <c r="BZ48" s="97">
        <v>5.5599999999999997E-2</v>
      </c>
      <c r="CA48" s="97">
        <v>1</v>
      </c>
      <c r="CB48" s="97">
        <v>0.39229999999999998</v>
      </c>
      <c r="CC48" s="97">
        <v>0.41439999999999999</v>
      </c>
      <c r="CD48" s="97">
        <v>3</v>
      </c>
      <c r="CE48" s="97">
        <v>1</v>
      </c>
      <c r="CF48" s="97">
        <v>1</v>
      </c>
      <c r="CG48" s="97">
        <v>1</v>
      </c>
      <c r="CH48" s="97">
        <v>0.43319999999999997</v>
      </c>
      <c r="CI48" s="97">
        <v>0.41799999999999998</v>
      </c>
      <c r="CJ48" s="97">
        <v>1</v>
      </c>
      <c r="CK48" s="97">
        <v>0.17199999999999999</v>
      </c>
      <c r="CL48" s="97">
        <v>0.2</v>
      </c>
      <c r="CM48" s="102">
        <v>0</v>
      </c>
      <c r="CN48" s="116">
        <v>40</v>
      </c>
      <c r="CO48" s="119" t="s">
        <v>590</v>
      </c>
    </row>
    <row r="49" spans="1:93" x14ac:dyDescent="0.25">
      <c r="A49" s="99" t="s">
        <v>62</v>
      </c>
      <c r="B49" s="100" t="s">
        <v>533</v>
      </c>
      <c r="C49" s="100" t="s">
        <v>389</v>
      </c>
      <c r="D49" s="100" t="s">
        <v>351</v>
      </c>
      <c r="E49" s="101" t="s">
        <v>534</v>
      </c>
      <c r="F49" s="110">
        <v>0.61360000000000003</v>
      </c>
      <c r="G49" s="97">
        <v>0.1875</v>
      </c>
      <c r="H49" s="97">
        <v>0.98570000000000002</v>
      </c>
      <c r="I49" s="97">
        <v>0.95820000000000005</v>
      </c>
      <c r="J49" s="97">
        <v>0.96179999999999999</v>
      </c>
      <c r="K49" s="97">
        <v>0.98850000000000005</v>
      </c>
      <c r="L49" s="97">
        <v>0.95469999999999999</v>
      </c>
      <c r="M49" s="111">
        <v>0.92069999999999996</v>
      </c>
      <c r="N49" s="111">
        <v>0.22459999999999999</v>
      </c>
      <c r="O49" s="111">
        <v>0.1152</v>
      </c>
      <c r="P49" s="115">
        <v>0.51449999999999996</v>
      </c>
      <c r="Q49" s="115">
        <v>0.21859999999999999</v>
      </c>
      <c r="R49" s="115">
        <v>4.8500000000000001E-2</v>
      </c>
      <c r="S49" s="115">
        <v>0.35160000000000002</v>
      </c>
      <c r="T49" s="115">
        <v>0.4</v>
      </c>
      <c r="U49" s="115">
        <v>0.66669999999999996</v>
      </c>
      <c r="V49" s="115">
        <v>0.54549999999999998</v>
      </c>
      <c r="W49" s="115">
        <v>0.45450000000000002</v>
      </c>
      <c r="X49" s="115">
        <v>0.83330000000000004</v>
      </c>
      <c r="Y49" s="115">
        <v>0.36359999999999998</v>
      </c>
      <c r="Z49" s="115">
        <v>0.39290000000000003</v>
      </c>
      <c r="AA49" s="115">
        <v>0.44369999999999998</v>
      </c>
      <c r="AB49" s="115">
        <v>0.36230000000000001</v>
      </c>
      <c r="AC49" s="115">
        <v>0.30259999999999998</v>
      </c>
      <c r="AD49" s="115">
        <v>0.30399999999999999</v>
      </c>
      <c r="AE49" s="115">
        <v>0.26800000000000002</v>
      </c>
      <c r="AF49" s="115" t="s">
        <v>348</v>
      </c>
      <c r="AG49" s="115" t="s">
        <v>348</v>
      </c>
      <c r="AH49" s="115">
        <v>0.74080000000000001</v>
      </c>
      <c r="AI49" s="115">
        <v>0.1016</v>
      </c>
      <c r="AJ49" s="115">
        <v>5.0000000000000001E-3</v>
      </c>
      <c r="AK49" s="115">
        <v>0.23699999999999999</v>
      </c>
      <c r="AL49" s="115">
        <v>0.49030000000000001</v>
      </c>
      <c r="AM49" s="115">
        <v>3.2000000000000002E-3</v>
      </c>
      <c r="AN49" s="115">
        <v>0.8478</v>
      </c>
      <c r="AO49" s="115">
        <v>0.4657</v>
      </c>
      <c r="AP49" s="115">
        <v>0.87339999999999995</v>
      </c>
      <c r="AQ49" s="115">
        <v>0.57350000000000001</v>
      </c>
      <c r="AR49" s="115">
        <v>0.90959999999999996</v>
      </c>
      <c r="AS49" s="115">
        <v>0.56859999999999999</v>
      </c>
      <c r="AT49" s="115">
        <v>0.95830000000000004</v>
      </c>
      <c r="AU49" s="115" t="s">
        <v>348</v>
      </c>
      <c r="AV49" s="111" t="s">
        <v>348</v>
      </c>
      <c r="AW49" s="115">
        <v>0.99590000000000001</v>
      </c>
      <c r="AX49" s="115">
        <v>0.98770000000000002</v>
      </c>
      <c r="AY49" s="115">
        <v>1</v>
      </c>
      <c r="AZ49" s="115">
        <v>0.1757</v>
      </c>
      <c r="BA49" s="115">
        <v>0.64859999999999995</v>
      </c>
      <c r="BB49" s="115">
        <v>0.68920000000000003</v>
      </c>
      <c r="BC49" s="109">
        <v>2</v>
      </c>
      <c r="BD49" s="96">
        <v>2</v>
      </c>
      <c r="BE49" s="96">
        <v>2</v>
      </c>
      <c r="BF49" s="96">
        <v>2</v>
      </c>
      <c r="BG49" s="96">
        <v>1</v>
      </c>
      <c r="BH49" s="96">
        <v>1</v>
      </c>
      <c r="BI49" s="96">
        <v>2</v>
      </c>
      <c r="BJ49" s="96">
        <v>2</v>
      </c>
      <c r="BK49" s="96">
        <v>2</v>
      </c>
      <c r="BL49" s="97">
        <v>0</v>
      </c>
      <c r="BM49" s="97">
        <v>0.61360000000000003</v>
      </c>
      <c r="BN49" s="97">
        <v>0.51419999999999999</v>
      </c>
      <c r="BO49" s="97">
        <v>1</v>
      </c>
      <c r="BP49" s="97">
        <v>0.2082</v>
      </c>
      <c r="BQ49" s="97">
        <v>0.22969999999999999</v>
      </c>
      <c r="BR49" s="97">
        <v>0.5</v>
      </c>
      <c r="BS49" s="97">
        <v>7.6600000000000001E-2</v>
      </c>
      <c r="BT49" s="97">
        <v>0.1273</v>
      </c>
      <c r="BU49" s="97">
        <v>1.5</v>
      </c>
      <c r="BV49" s="97">
        <v>0.1971</v>
      </c>
      <c r="BW49" s="97">
        <v>0.2261</v>
      </c>
      <c r="BX49" s="97">
        <v>0.5</v>
      </c>
      <c r="BY49" s="97">
        <v>3.6600000000000001E-2</v>
      </c>
      <c r="BZ49" s="97">
        <v>6.5699999999999995E-2</v>
      </c>
      <c r="CA49" s="97">
        <v>3</v>
      </c>
      <c r="CB49" s="97">
        <v>0.74080000000000001</v>
      </c>
      <c r="CC49" s="97">
        <v>0.74080000000000001</v>
      </c>
      <c r="CD49" s="97">
        <v>3</v>
      </c>
      <c r="CE49" s="97">
        <v>1</v>
      </c>
      <c r="CF49" s="97">
        <v>1</v>
      </c>
      <c r="CG49" s="97">
        <v>2</v>
      </c>
      <c r="CH49" s="97">
        <v>0.105</v>
      </c>
      <c r="CI49" s="97">
        <v>0.10879999999999999</v>
      </c>
      <c r="CJ49" s="97">
        <v>2</v>
      </c>
      <c r="CK49" s="97">
        <v>0.38500000000000001</v>
      </c>
      <c r="CL49" s="97">
        <v>0.308</v>
      </c>
      <c r="CM49" s="102">
        <v>0</v>
      </c>
      <c r="CN49" s="116">
        <v>40</v>
      </c>
      <c r="CO49" s="119" t="s">
        <v>590</v>
      </c>
    </row>
    <row r="50" spans="1:93" x14ac:dyDescent="0.25">
      <c r="A50" s="99" t="s">
        <v>63</v>
      </c>
      <c r="B50" s="100" t="s">
        <v>535</v>
      </c>
      <c r="C50" s="100" t="s">
        <v>390</v>
      </c>
      <c r="D50" s="100" t="s">
        <v>351</v>
      </c>
      <c r="E50" s="101" t="s">
        <v>536</v>
      </c>
      <c r="F50" s="110">
        <v>0.61109999999999998</v>
      </c>
      <c r="G50" s="97">
        <v>0</v>
      </c>
      <c r="H50" s="97">
        <v>1</v>
      </c>
      <c r="I50" s="97">
        <v>0.98280000000000001</v>
      </c>
      <c r="J50" s="97">
        <v>0.94699999999999995</v>
      </c>
      <c r="K50" s="97">
        <v>1</v>
      </c>
      <c r="L50" s="97">
        <v>0.98280000000000001</v>
      </c>
      <c r="M50" s="111">
        <v>0.94699999999999995</v>
      </c>
      <c r="N50" s="111">
        <v>0.1081</v>
      </c>
      <c r="O50" s="111">
        <v>6.4799999999999996E-2</v>
      </c>
      <c r="P50" s="115">
        <v>0.50849999999999995</v>
      </c>
      <c r="Q50" s="115">
        <v>7.2099999999999997E-2</v>
      </c>
      <c r="R50" s="115">
        <v>3.6999999999999998E-2</v>
      </c>
      <c r="S50" s="115">
        <v>0.2132</v>
      </c>
      <c r="T50" s="115">
        <v>0</v>
      </c>
      <c r="U50" s="115">
        <v>0.16669999999999999</v>
      </c>
      <c r="V50" s="115">
        <v>0.71430000000000005</v>
      </c>
      <c r="W50" s="115">
        <v>0.2</v>
      </c>
      <c r="X50" s="115">
        <v>0.33329999999999999</v>
      </c>
      <c r="Y50" s="115">
        <v>0.71430000000000005</v>
      </c>
      <c r="Z50" s="115">
        <v>0.33379999999999999</v>
      </c>
      <c r="AA50" s="115">
        <v>0.33069999999999999</v>
      </c>
      <c r="AB50" s="115">
        <v>0.29120000000000001</v>
      </c>
      <c r="AC50" s="115">
        <v>0.29330000000000001</v>
      </c>
      <c r="AD50" s="115">
        <v>0.2467</v>
      </c>
      <c r="AE50" s="115">
        <v>0.19159999999999999</v>
      </c>
      <c r="AF50" s="115" t="s">
        <v>348</v>
      </c>
      <c r="AG50" s="115" t="s">
        <v>348</v>
      </c>
      <c r="AH50" s="115">
        <v>0.62709999999999999</v>
      </c>
      <c r="AI50" s="115">
        <v>0.12820000000000001</v>
      </c>
      <c r="AJ50" s="115">
        <v>2.9700000000000001E-2</v>
      </c>
      <c r="AK50" s="115">
        <v>0.36209999999999998</v>
      </c>
      <c r="AL50" s="115">
        <v>0.44829999999999998</v>
      </c>
      <c r="AM50" s="115">
        <v>4.3099999999999999E-2</v>
      </c>
      <c r="AN50" s="115">
        <v>0.9103</v>
      </c>
      <c r="AO50" s="115">
        <v>0.44440000000000002</v>
      </c>
      <c r="AP50" s="115">
        <v>0.87670000000000003</v>
      </c>
      <c r="AQ50" s="115">
        <v>0.44440000000000002</v>
      </c>
      <c r="AR50" s="115">
        <v>0.90410000000000001</v>
      </c>
      <c r="AS50" s="115">
        <v>0.64200000000000002</v>
      </c>
      <c r="AT50" s="115">
        <v>1</v>
      </c>
      <c r="AU50" s="115" t="s">
        <v>348</v>
      </c>
      <c r="AV50" s="111" t="s">
        <v>348</v>
      </c>
      <c r="AW50" s="115">
        <v>0.98870000000000002</v>
      </c>
      <c r="AX50" s="115">
        <v>1</v>
      </c>
      <c r="AY50" s="115">
        <v>0.8</v>
      </c>
      <c r="AZ50" s="115">
        <v>0.26669999999999999</v>
      </c>
      <c r="BA50" s="115">
        <v>0.6</v>
      </c>
      <c r="BB50" s="115">
        <v>0.73329999999999995</v>
      </c>
      <c r="BC50" s="109">
        <v>2</v>
      </c>
      <c r="BD50" s="96">
        <v>2</v>
      </c>
      <c r="BE50" s="96">
        <v>1</v>
      </c>
      <c r="BF50" s="96">
        <v>2</v>
      </c>
      <c r="BG50" s="96">
        <v>1</v>
      </c>
      <c r="BH50" s="96">
        <v>2</v>
      </c>
      <c r="BI50" s="96">
        <v>2</v>
      </c>
      <c r="BJ50" s="96">
        <v>2</v>
      </c>
      <c r="BK50" s="96">
        <v>2</v>
      </c>
      <c r="BL50" s="97">
        <v>3</v>
      </c>
      <c r="BM50" s="97">
        <v>0.61109999999999998</v>
      </c>
      <c r="BN50" s="97">
        <v>0.87039999999999995</v>
      </c>
      <c r="BO50" s="97">
        <v>0</v>
      </c>
      <c r="BP50" s="97">
        <v>0.1958</v>
      </c>
      <c r="BQ50" s="97">
        <v>0.10340000000000001</v>
      </c>
      <c r="BR50" s="97">
        <v>0.5</v>
      </c>
      <c r="BS50" s="97">
        <v>4.5900000000000003E-2</v>
      </c>
      <c r="BT50" s="97">
        <v>7.0199999999999999E-2</v>
      </c>
      <c r="BU50" s="97">
        <v>0</v>
      </c>
      <c r="BV50" s="97">
        <v>0.18060000000000001</v>
      </c>
      <c r="BW50" s="97">
        <v>7.7600000000000002E-2</v>
      </c>
      <c r="BX50" s="97">
        <v>0</v>
      </c>
      <c r="BY50" s="97">
        <v>0.1193</v>
      </c>
      <c r="BZ50" s="97">
        <v>5.2600000000000001E-2</v>
      </c>
      <c r="CA50" s="97">
        <v>0</v>
      </c>
      <c r="CB50" s="97">
        <v>0.65429999999999999</v>
      </c>
      <c r="CC50" s="97">
        <v>0.62709999999999999</v>
      </c>
      <c r="CD50" s="97">
        <v>3</v>
      </c>
      <c r="CE50" s="97">
        <v>1</v>
      </c>
      <c r="CF50" s="97">
        <v>1</v>
      </c>
      <c r="CG50" s="97">
        <v>0</v>
      </c>
      <c r="CH50" s="97">
        <v>0.1981</v>
      </c>
      <c r="CI50" s="97">
        <v>0.22459999999999999</v>
      </c>
      <c r="CJ50" s="97">
        <v>0</v>
      </c>
      <c r="CK50" s="97">
        <v>0.17299999999999999</v>
      </c>
      <c r="CL50" s="97">
        <v>8.1000000000000003E-2</v>
      </c>
      <c r="CM50" s="102">
        <v>0</v>
      </c>
      <c r="CN50" s="116">
        <v>40</v>
      </c>
      <c r="CO50" s="119" t="s">
        <v>592</v>
      </c>
    </row>
    <row r="51" spans="1:93" x14ac:dyDescent="0.25">
      <c r="A51" s="99" t="s">
        <v>64</v>
      </c>
      <c r="B51" s="100" t="s">
        <v>537</v>
      </c>
      <c r="C51" s="100" t="s">
        <v>391</v>
      </c>
      <c r="D51" s="100" t="s">
        <v>351</v>
      </c>
      <c r="E51" s="101" t="s">
        <v>538</v>
      </c>
      <c r="F51" s="110">
        <v>0.4</v>
      </c>
      <c r="G51" s="97">
        <v>0.4</v>
      </c>
      <c r="H51" s="97">
        <v>0.95650000000000002</v>
      </c>
      <c r="I51" s="97">
        <v>0.95650000000000002</v>
      </c>
      <c r="J51" s="97">
        <v>0.92</v>
      </c>
      <c r="K51" s="97">
        <v>0.95650000000000002</v>
      </c>
      <c r="L51" s="97">
        <v>0.95650000000000002</v>
      </c>
      <c r="M51" s="111">
        <v>0.94440000000000002</v>
      </c>
      <c r="N51" s="111">
        <v>4.5499999999999999E-2</v>
      </c>
      <c r="O51" s="111">
        <v>0</v>
      </c>
      <c r="P51" s="115">
        <v>0.45450000000000002</v>
      </c>
      <c r="Q51" s="115">
        <v>9.0899999999999995E-2</v>
      </c>
      <c r="R51" s="115">
        <v>0</v>
      </c>
      <c r="S51" s="115">
        <v>0.125</v>
      </c>
      <c r="T51" s="115">
        <v>0</v>
      </c>
      <c r="U51" s="115">
        <v>0</v>
      </c>
      <c r="V51" s="115">
        <v>1</v>
      </c>
      <c r="W51" s="115">
        <v>0</v>
      </c>
      <c r="X51" s="115">
        <v>0</v>
      </c>
      <c r="Y51" s="115">
        <v>1</v>
      </c>
      <c r="Z51" s="115">
        <v>0.37059999999999998</v>
      </c>
      <c r="AA51" s="115">
        <v>0.4768</v>
      </c>
      <c r="AB51" s="115">
        <v>0.30120000000000002</v>
      </c>
      <c r="AC51" s="115">
        <v>0.24490000000000001</v>
      </c>
      <c r="AD51" s="115">
        <v>0.26490000000000002</v>
      </c>
      <c r="AE51" s="115">
        <v>0.30980000000000002</v>
      </c>
      <c r="AF51" s="115" t="s">
        <v>348</v>
      </c>
      <c r="AG51" s="115" t="s">
        <v>348</v>
      </c>
      <c r="AH51" s="115">
        <v>0.73629999999999995</v>
      </c>
      <c r="AI51" s="115">
        <v>0.15110000000000001</v>
      </c>
      <c r="AJ51" s="115">
        <v>2.5700000000000001E-2</v>
      </c>
      <c r="AK51" s="115">
        <v>0.6</v>
      </c>
      <c r="AL51" s="115">
        <v>0.4</v>
      </c>
      <c r="AM51" s="115">
        <v>0</v>
      </c>
      <c r="AN51" s="115">
        <v>1</v>
      </c>
      <c r="AO51" s="115">
        <v>0.5</v>
      </c>
      <c r="AP51" s="115">
        <v>1</v>
      </c>
      <c r="AQ51" s="115">
        <v>0.83330000000000004</v>
      </c>
      <c r="AR51" s="115">
        <v>1</v>
      </c>
      <c r="AS51" s="115">
        <v>0.83330000000000004</v>
      </c>
      <c r="AT51" s="115">
        <v>1</v>
      </c>
      <c r="AU51" s="115" t="s">
        <v>348</v>
      </c>
      <c r="AV51" s="111" t="s">
        <v>348</v>
      </c>
      <c r="AW51" s="115">
        <v>1</v>
      </c>
      <c r="AX51" s="115">
        <v>1</v>
      </c>
      <c r="AY51" s="115">
        <v>1</v>
      </c>
      <c r="AZ51" s="115">
        <v>0</v>
      </c>
      <c r="BA51" s="115">
        <v>0.66669999999999996</v>
      </c>
      <c r="BB51" s="115">
        <v>0.66669999999999996</v>
      </c>
      <c r="BC51" s="109">
        <v>2</v>
      </c>
      <c r="BD51" s="96">
        <v>2</v>
      </c>
      <c r="BE51" s="96">
        <v>2</v>
      </c>
      <c r="BF51" s="96">
        <v>2</v>
      </c>
      <c r="BG51" s="96">
        <v>2</v>
      </c>
      <c r="BH51" s="96">
        <v>2</v>
      </c>
      <c r="BI51" s="96">
        <v>2</v>
      </c>
      <c r="BJ51" s="96">
        <v>2</v>
      </c>
      <c r="BK51" s="96">
        <v>2</v>
      </c>
      <c r="BL51" s="97">
        <v>2</v>
      </c>
      <c r="BM51" s="97">
        <v>0.4</v>
      </c>
      <c r="BN51" s="97">
        <v>0.64</v>
      </c>
      <c r="BO51" s="97">
        <v>0</v>
      </c>
      <c r="BP51" s="97">
        <v>0.19350000000000001</v>
      </c>
      <c r="BQ51" s="97">
        <v>4.5499999999999999E-2</v>
      </c>
      <c r="BR51" s="97">
        <v>0</v>
      </c>
      <c r="BS51" s="97">
        <v>0</v>
      </c>
      <c r="BT51" s="97">
        <v>0</v>
      </c>
      <c r="BU51" s="97">
        <v>0</v>
      </c>
      <c r="BV51" s="97">
        <v>0.19350000000000001</v>
      </c>
      <c r="BW51" s="97">
        <v>9.0899999999999995E-2</v>
      </c>
      <c r="BX51" s="97">
        <v>0</v>
      </c>
      <c r="BY51" s="97">
        <v>0</v>
      </c>
      <c r="BZ51" s="97">
        <v>0</v>
      </c>
      <c r="CA51" s="97">
        <v>3</v>
      </c>
      <c r="CB51" s="97">
        <v>0.71189999999999998</v>
      </c>
      <c r="CC51" s="97">
        <v>0.73629999999999995</v>
      </c>
      <c r="CD51" s="97">
        <v>3</v>
      </c>
      <c r="CE51" s="97">
        <v>1</v>
      </c>
      <c r="CF51" s="97">
        <v>1</v>
      </c>
      <c r="CG51" s="97">
        <v>2</v>
      </c>
      <c r="CH51" s="97">
        <v>0.1371</v>
      </c>
      <c r="CI51" s="97">
        <v>0.1464</v>
      </c>
      <c r="CJ51" s="97">
        <v>3</v>
      </c>
      <c r="CK51" s="97">
        <v>0.5</v>
      </c>
      <c r="CL51" s="97">
        <v>0.45500000000000002</v>
      </c>
      <c r="CM51" s="102">
        <v>1</v>
      </c>
      <c r="CN51" s="116">
        <v>40</v>
      </c>
      <c r="CO51" s="119" t="s">
        <v>591</v>
      </c>
    </row>
    <row r="52" spans="1:93" x14ac:dyDescent="0.25">
      <c r="A52" s="99" t="s">
        <v>65</v>
      </c>
      <c r="B52" s="100" t="s">
        <v>392</v>
      </c>
      <c r="C52" s="100" t="s">
        <v>393</v>
      </c>
      <c r="D52" s="100" t="s">
        <v>351</v>
      </c>
      <c r="E52" s="101" t="s">
        <v>539</v>
      </c>
      <c r="F52" s="110">
        <v>0.43590000000000001</v>
      </c>
      <c r="G52" s="97">
        <v>0.48720000000000002</v>
      </c>
      <c r="H52" s="97">
        <v>1</v>
      </c>
      <c r="I52" s="97">
        <v>0.9778</v>
      </c>
      <c r="J52" s="97">
        <v>0.9778</v>
      </c>
      <c r="K52" s="97">
        <v>0.98409999999999997</v>
      </c>
      <c r="L52" s="97">
        <v>0.9556</v>
      </c>
      <c r="M52" s="111">
        <v>0.97299999999999998</v>
      </c>
      <c r="N52" s="111">
        <v>0.16669999999999999</v>
      </c>
      <c r="O52" s="111">
        <v>4.7600000000000003E-2</v>
      </c>
      <c r="P52" s="115">
        <v>0.20449999999999999</v>
      </c>
      <c r="Q52" s="115">
        <v>0.1017</v>
      </c>
      <c r="R52" s="115">
        <v>2.4400000000000002E-2</v>
      </c>
      <c r="S52" s="115">
        <v>0.1389</v>
      </c>
      <c r="T52" s="115">
        <v>0.33329999999999999</v>
      </c>
      <c r="U52" s="115">
        <v>0</v>
      </c>
      <c r="V52" s="115">
        <v>0</v>
      </c>
      <c r="W52" s="115">
        <v>0.33329999999999999</v>
      </c>
      <c r="X52" s="115">
        <v>0</v>
      </c>
      <c r="Y52" s="115">
        <v>0</v>
      </c>
      <c r="Z52" s="115">
        <v>0.2213</v>
      </c>
      <c r="AA52" s="115">
        <v>0.2545</v>
      </c>
      <c r="AB52" s="115">
        <v>0.45760000000000001</v>
      </c>
      <c r="AC52" s="115">
        <v>0.13120000000000001</v>
      </c>
      <c r="AD52" s="115">
        <v>0.1055</v>
      </c>
      <c r="AE52" s="115">
        <v>0.2762</v>
      </c>
      <c r="AF52" s="115" t="s">
        <v>348</v>
      </c>
      <c r="AG52" s="115" t="s">
        <v>348</v>
      </c>
      <c r="AH52" s="115">
        <v>0.77390000000000003</v>
      </c>
      <c r="AI52" s="115">
        <v>0.1754</v>
      </c>
      <c r="AJ52" s="115">
        <v>8.6999999999999994E-3</v>
      </c>
      <c r="AK52" s="115">
        <v>8.4699999999999998E-2</v>
      </c>
      <c r="AL52" s="115">
        <v>0.38979999999999998</v>
      </c>
      <c r="AM52" s="115">
        <v>0</v>
      </c>
      <c r="AN52" s="115">
        <v>0.85370000000000001</v>
      </c>
      <c r="AO52" s="115">
        <v>0.53059999999999996</v>
      </c>
      <c r="AP52" s="115">
        <v>0.90700000000000003</v>
      </c>
      <c r="AQ52" s="115">
        <v>0.48980000000000001</v>
      </c>
      <c r="AR52" s="115">
        <v>1</v>
      </c>
      <c r="AS52" s="115">
        <v>0.73470000000000002</v>
      </c>
      <c r="AT52" s="115" t="s">
        <v>422</v>
      </c>
      <c r="AU52" s="115" t="s">
        <v>348</v>
      </c>
      <c r="AV52" s="111" t="s">
        <v>348</v>
      </c>
      <c r="AW52" s="115">
        <v>1</v>
      </c>
      <c r="AX52" s="115">
        <v>1</v>
      </c>
      <c r="AY52" s="115">
        <v>1</v>
      </c>
      <c r="AZ52" s="115">
        <v>3.2300000000000002E-2</v>
      </c>
      <c r="BA52" s="115">
        <v>0.6452</v>
      </c>
      <c r="BB52" s="115">
        <v>0.7097</v>
      </c>
      <c r="BC52" s="109">
        <v>2</v>
      </c>
      <c r="BD52" s="96">
        <v>2</v>
      </c>
      <c r="BE52" s="96">
        <v>2</v>
      </c>
      <c r="BF52" s="96">
        <v>2</v>
      </c>
      <c r="BG52" s="96">
        <v>2</v>
      </c>
      <c r="BH52" s="96">
        <v>2</v>
      </c>
      <c r="BI52" s="96">
        <v>2</v>
      </c>
      <c r="BJ52" s="96">
        <v>2</v>
      </c>
      <c r="BK52" s="96">
        <v>2</v>
      </c>
      <c r="BL52" s="97">
        <v>1</v>
      </c>
      <c r="BM52" s="97">
        <v>0.43590000000000001</v>
      </c>
      <c r="BN52" s="97">
        <v>0.52629999999999999</v>
      </c>
      <c r="BO52" s="97">
        <v>0.5</v>
      </c>
      <c r="BP52" s="97">
        <v>6.6699999999999995E-2</v>
      </c>
      <c r="BQ52" s="97">
        <v>0.17460000000000001</v>
      </c>
      <c r="BR52" s="97">
        <v>0.5</v>
      </c>
      <c r="BS52" s="97">
        <v>0</v>
      </c>
      <c r="BT52" s="97">
        <v>4.5499999999999999E-2</v>
      </c>
      <c r="BU52" s="97">
        <v>0.5</v>
      </c>
      <c r="BV52" s="97">
        <v>0.05</v>
      </c>
      <c r="BW52" s="97">
        <v>0.1129</v>
      </c>
      <c r="BX52" s="97">
        <v>0.5</v>
      </c>
      <c r="BY52" s="97">
        <v>0</v>
      </c>
      <c r="BZ52" s="97">
        <v>2.3300000000000001E-2</v>
      </c>
      <c r="CA52" s="97">
        <v>3</v>
      </c>
      <c r="CB52" s="97">
        <v>0.75470000000000004</v>
      </c>
      <c r="CC52" s="97">
        <v>0.77390000000000003</v>
      </c>
      <c r="CD52" s="97">
        <v>3</v>
      </c>
      <c r="CE52" s="97">
        <v>1</v>
      </c>
      <c r="CF52" s="97">
        <v>1</v>
      </c>
      <c r="CG52" s="97">
        <v>2</v>
      </c>
      <c r="CH52" s="97">
        <v>0.1424</v>
      </c>
      <c r="CI52" s="97">
        <v>0.13619999999999999</v>
      </c>
      <c r="CJ52" s="97">
        <v>2</v>
      </c>
      <c r="CK52" s="97">
        <v>5.8999999999999997E-2</v>
      </c>
      <c r="CL52" s="97">
        <v>0.33300000000000002</v>
      </c>
      <c r="CM52" s="102">
        <v>1</v>
      </c>
      <c r="CN52" s="116">
        <v>40</v>
      </c>
      <c r="CO52" s="119" t="s">
        <v>591</v>
      </c>
    </row>
    <row r="53" spans="1:93" x14ac:dyDescent="0.25">
      <c r="A53" s="99" t="s">
        <v>66</v>
      </c>
      <c r="B53" s="100" t="s">
        <v>394</v>
      </c>
      <c r="C53" s="100" t="s">
        <v>395</v>
      </c>
      <c r="D53" s="100" t="s">
        <v>351</v>
      </c>
      <c r="E53" s="101" t="s">
        <v>540</v>
      </c>
      <c r="F53" s="110">
        <v>0.61809999999999998</v>
      </c>
      <c r="G53" s="97">
        <v>0.27079999999999999</v>
      </c>
      <c r="H53" s="97">
        <v>1</v>
      </c>
      <c r="I53" s="97">
        <v>0.96040000000000003</v>
      </c>
      <c r="J53" s="97">
        <v>0.9415</v>
      </c>
      <c r="K53" s="97">
        <v>1</v>
      </c>
      <c r="L53" s="97">
        <v>0.96530000000000005</v>
      </c>
      <c r="M53" s="111">
        <v>0.92490000000000006</v>
      </c>
      <c r="N53" s="111">
        <v>0.31</v>
      </c>
      <c r="O53" s="111">
        <v>0.123</v>
      </c>
      <c r="P53" s="115">
        <v>0.58279999999999998</v>
      </c>
      <c r="Q53" s="115">
        <v>0.24890000000000001</v>
      </c>
      <c r="R53" s="115">
        <v>8.0199999999999994E-2</v>
      </c>
      <c r="S53" s="115">
        <v>0.32890000000000003</v>
      </c>
      <c r="T53" s="115">
        <v>0.33329999999999999</v>
      </c>
      <c r="U53" s="115">
        <v>0.1429</v>
      </c>
      <c r="V53" s="115">
        <v>0.35709999999999997</v>
      </c>
      <c r="W53" s="115">
        <v>0.33329999999999999</v>
      </c>
      <c r="X53" s="115">
        <v>0.375</v>
      </c>
      <c r="Y53" s="115">
        <v>0.45450000000000002</v>
      </c>
      <c r="Z53" s="115">
        <v>0.3286</v>
      </c>
      <c r="AA53" s="115">
        <v>0.47639999999999999</v>
      </c>
      <c r="AB53" s="115">
        <v>0.33960000000000001</v>
      </c>
      <c r="AC53" s="115">
        <v>0.30109999999999998</v>
      </c>
      <c r="AD53" s="115">
        <v>0.30859999999999999</v>
      </c>
      <c r="AE53" s="115">
        <v>0.35</v>
      </c>
      <c r="AF53" s="115" t="s">
        <v>348</v>
      </c>
      <c r="AG53" s="115" t="s">
        <v>348</v>
      </c>
      <c r="AH53" s="115">
        <v>0.72609999999999997</v>
      </c>
      <c r="AI53" s="115">
        <v>0.12189999999999999</v>
      </c>
      <c r="AJ53" s="115">
        <v>4.5999999999999999E-3</v>
      </c>
      <c r="AK53" s="115">
        <v>0.245</v>
      </c>
      <c r="AL53" s="115">
        <v>0.48</v>
      </c>
      <c r="AM53" s="115">
        <v>5.0000000000000001E-3</v>
      </c>
      <c r="AN53" s="115">
        <v>0.91820000000000002</v>
      </c>
      <c r="AO53" s="115">
        <v>0.53659999999999997</v>
      </c>
      <c r="AP53" s="115">
        <v>0.97199999999999998</v>
      </c>
      <c r="AQ53" s="115">
        <v>0.55279999999999996</v>
      </c>
      <c r="AR53" s="115">
        <v>0.94230000000000003</v>
      </c>
      <c r="AS53" s="115">
        <v>0.64229999999999998</v>
      </c>
      <c r="AT53" s="115">
        <v>0.97440000000000004</v>
      </c>
      <c r="AU53" s="115" t="s">
        <v>348</v>
      </c>
      <c r="AV53" s="111" t="s">
        <v>348</v>
      </c>
      <c r="AW53" s="115">
        <v>1</v>
      </c>
      <c r="AX53" s="115">
        <v>1</v>
      </c>
      <c r="AY53" s="115">
        <v>0.85</v>
      </c>
      <c r="AZ53" s="115">
        <v>0.21149999999999999</v>
      </c>
      <c r="BA53" s="115">
        <v>0.59619999999999995</v>
      </c>
      <c r="BB53" s="115">
        <v>0.65380000000000005</v>
      </c>
      <c r="BC53" s="109">
        <v>2</v>
      </c>
      <c r="BD53" s="96">
        <v>2</v>
      </c>
      <c r="BE53" s="96">
        <v>2</v>
      </c>
      <c r="BF53" s="96">
        <v>2</v>
      </c>
      <c r="BG53" s="96">
        <v>2</v>
      </c>
      <c r="BH53" s="96">
        <v>2</v>
      </c>
      <c r="BI53" s="96">
        <v>2</v>
      </c>
      <c r="BJ53" s="96">
        <v>2</v>
      </c>
      <c r="BK53" s="96">
        <v>2</v>
      </c>
      <c r="BL53" s="97">
        <v>2</v>
      </c>
      <c r="BM53" s="97">
        <v>0.61809999999999998</v>
      </c>
      <c r="BN53" s="97">
        <v>0.61329999999999996</v>
      </c>
      <c r="BO53" s="97">
        <v>1.5</v>
      </c>
      <c r="BP53" s="97">
        <v>0.31330000000000002</v>
      </c>
      <c r="BQ53" s="97">
        <v>0.31119999999999998</v>
      </c>
      <c r="BR53" s="97">
        <v>0</v>
      </c>
      <c r="BS53" s="97">
        <v>0.14599999999999999</v>
      </c>
      <c r="BT53" s="97">
        <v>0.1237</v>
      </c>
      <c r="BU53" s="97">
        <v>1.5</v>
      </c>
      <c r="BV53" s="97">
        <v>0.2596</v>
      </c>
      <c r="BW53" s="97">
        <v>0.25309999999999999</v>
      </c>
      <c r="BX53" s="97">
        <v>1</v>
      </c>
      <c r="BY53" s="97">
        <v>0.1095</v>
      </c>
      <c r="BZ53" s="97">
        <v>9.2299999999999993E-2</v>
      </c>
      <c r="CA53" s="97">
        <v>3</v>
      </c>
      <c r="CB53" s="97">
        <v>0.72109999999999996</v>
      </c>
      <c r="CC53" s="97">
        <v>0.72609999999999997</v>
      </c>
      <c r="CD53" s="97">
        <v>3</v>
      </c>
      <c r="CE53" s="97">
        <v>1</v>
      </c>
      <c r="CF53" s="97">
        <v>1</v>
      </c>
      <c r="CG53" s="97">
        <v>2</v>
      </c>
      <c r="CH53" s="97">
        <v>0.13489999999999999</v>
      </c>
      <c r="CI53" s="97">
        <v>0.15340000000000001</v>
      </c>
      <c r="CJ53" s="97">
        <v>3</v>
      </c>
      <c r="CK53" s="97">
        <v>0.36699999999999999</v>
      </c>
      <c r="CL53" s="97">
        <v>0.5</v>
      </c>
      <c r="CM53" s="102">
        <v>0</v>
      </c>
      <c r="CN53" s="116">
        <v>40</v>
      </c>
      <c r="CO53" s="119" t="s">
        <v>591</v>
      </c>
    </row>
    <row r="54" spans="1:93" x14ac:dyDescent="0.25">
      <c r="A54" s="99" t="s">
        <v>332</v>
      </c>
      <c r="B54" s="100" t="s">
        <v>429</v>
      </c>
      <c r="C54" s="100" t="s">
        <v>350</v>
      </c>
      <c r="D54" s="100" t="s">
        <v>351</v>
      </c>
      <c r="E54" s="101" t="s">
        <v>541</v>
      </c>
      <c r="F54" s="110" t="s">
        <v>422</v>
      </c>
      <c r="G54" s="97" t="s">
        <v>422</v>
      </c>
      <c r="H54" s="97">
        <v>1</v>
      </c>
      <c r="I54" s="97">
        <v>1</v>
      </c>
      <c r="J54" s="97">
        <v>1</v>
      </c>
      <c r="K54" s="97">
        <v>1</v>
      </c>
      <c r="L54" s="97">
        <v>1</v>
      </c>
      <c r="M54" s="111">
        <v>1</v>
      </c>
      <c r="N54" s="111">
        <v>0.1</v>
      </c>
      <c r="O54" s="111">
        <v>0</v>
      </c>
      <c r="P54" s="115">
        <v>0.52</v>
      </c>
      <c r="Q54" s="115">
        <v>0.1</v>
      </c>
      <c r="R54" s="115">
        <v>0</v>
      </c>
      <c r="S54" s="115">
        <v>0.35709999999999997</v>
      </c>
      <c r="T54" s="115">
        <v>0</v>
      </c>
      <c r="U54" s="115">
        <v>0</v>
      </c>
      <c r="V54" s="115">
        <v>1</v>
      </c>
      <c r="W54" s="115">
        <v>0</v>
      </c>
      <c r="X54" s="115">
        <v>0</v>
      </c>
      <c r="Y54" s="115">
        <v>0</v>
      </c>
      <c r="Z54" s="115">
        <v>0.36230000000000001</v>
      </c>
      <c r="AA54" s="115">
        <v>0.49469999999999997</v>
      </c>
      <c r="AB54" s="115">
        <v>0.36659999999999998</v>
      </c>
      <c r="AC54" s="115">
        <v>0.1547</v>
      </c>
      <c r="AD54" s="115">
        <v>0.1474</v>
      </c>
      <c r="AE54" s="115">
        <v>0.191</v>
      </c>
      <c r="AF54" s="115" t="s">
        <v>422</v>
      </c>
      <c r="AG54" s="115" t="s">
        <v>422</v>
      </c>
      <c r="AH54" s="115">
        <v>0.68369999999999997</v>
      </c>
      <c r="AI54" s="115">
        <v>6.6299999999999998E-2</v>
      </c>
      <c r="AJ54" s="115">
        <v>1.0200000000000001E-2</v>
      </c>
      <c r="AK54" s="115" t="s">
        <v>422</v>
      </c>
      <c r="AL54" s="115" t="s">
        <v>422</v>
      </c>
      <c r="AM54" s="115" t="s">
        <v>422</v>
      </c>
      <c r="AN54" s="115" t="s">
        <v>422</v>
      </c>
      <c r="AO54" s="115" t="s">
        <v>422</v>
      </c>
      <c r="AP54" s="115" t="s">
        <v>422</v>
      </c>
      <c r="AQ54" s="115" t="s">
        <v>422</v>
      </c>
      <c r="AR54" s="115" t="s">
        <v>422</v>
      </c>
      <c r="AS54" s="115" t="s">
        <v>422</v>
      </c>
      <c r="AT54" s="115">
        <v>1</v>
      </c>
      <c r="AU54" s="115" t="s">
        <v>348</v>
      </c>
      <c r="AV54" s="111" t="s">
        <v>348</v>
      </c>
      <c r="AW54" s="115">
        <v>1</v>
      </c>
      <c r="AX54" s="115" t="s">
        <v>422</v>
      </c>
      <c r="AY54" s="115" t="s">
        <v>422</v>
      </c>
      <c r="AZ54" s="115" t="s">
        <v>422</v>
      </c>
      <c r="BA54" s="115" t="s">
        <v>422</v>
      </c>
      <c r="BB54" s="115" t="s">
        <v>422</v>
      </c>
      <c r="BC54" s="109">
        <v>2</v>
      </c>
      <c r="BD54" s="96" t="s">
        <v>422</v>
      </c>
      <c r="BE54" s="96" t="s">
        <v>422</v>
      </c>
      <c r="BF54" s="96" t="s">
        <v>422</v>
      </c>
      <c r="BG54" s="96">
        <v>2</v>
      </c>
      <c r="BH54" s="96" t="s">
        <v>422</v>
      </c>
      <c r="BI54" s="96" t="s">
        <v>422</v>
      </c>
      <c r="BJ54" s="96">
        <v>2</v>
      </c>
      <c r="BK54" s="96">
        <v>2</v>
      </c>
      <c r="BL54" s="97">
        <v>3</v>
      </c>
      <c r="BM54" s="97" t="s">
        <v>422</v>
      </c>
      <c r="BN54" s="97">
        <v>0.76919999999999999</v>
      </c>
      <c r="BO54" s="97">
        <v>0.5</v>
      </c>
      <c r="BP54" s="97" t="s">
        <v>422</v>
      </c>
      <c r="BQ54" s="97">
        <v>0.1</v>
      </c>
      <c r="BR54" s="97">
        <v>0</v>
      </c>
      <c r="BS54" s="97" t="s">
        <v>422</v>
      </c>
      <c r="BT54" s="97">
        <v>0</v>
      </c>
      <c r="BU54" s="97">
        <v>0.5</v>
      </c>
      <c r="BV54" s="97" t="s">
        <v>422</v>
      </c>
      <c r="BW54" s="97">
        <v>0.1</v>
      </c>
      <c r="BX54" s="97">
        <v>0</v>
      </c>
      <c r="BY54" s="97" t="s">
        <v>422</v>
      </c>
      <c r="BZ54" s="97">
        <v>0</v>
      </c>
      <c r="CA54" s="97">
        <v>2</v>
      </c>
      <c r="CB54" s="97" t="s">
        <v>422</v>
      </c>
      <c r="CC54" s="97">
        <v>0.68369999999999997</v>
      </c>
      <c r="CD54" s="97" t="s">
        <v>422</v>
      </c>
      <c r="CE54" s="97" t="s">
        <v>422</v>
      </c>
      <c r="CF54" s="97" t="s">
        <v>422</v>
      </c>
      <c r="CG54" s="97">
        <v>2</v>
      </c>
      <c r="CH54" s="97" t="s">
        <v>422</v>
      </c>
      <c r="CI54" s="97">
        <v>0.13780000000000001</v>
      </c>
      <c r="CJ54" s="97">
        <v>1</v>
      </c>
      <c r="CK54" s="97" t="s">
        <v>422</v>
      </c>
      <c r="CL54" s="97">
        <v>0.21099999999999999</v>
      </c>
      <c r="CM54" s="102">
        <v>0</v>
      </c>
      <c r="CN54" s="116">
        <v>27</v>
      </c>
      <c r="CO54" s="119" t="s">
        <v>590</v>
      </c>
    </row>
    <row r="55" spans="1:93" x14ac:dyDescent="0.25">
      <c r="A55" s="99" t="s">
        <v>67</v>
      </c>
      <c r="B55" s="100" t="s">
        <v>396</v>
      </c>
      <c r="C55" s="100" t="s">
        <v>67</v>
      </c>
      <c r="D55" s="100" t="s">
        <v>351</v>
      </c>
      <c r="E55" s="101" t="s">
        <v>542</v>
      </c>
      <c r="F55" s="110">
        <v>0.42</v>
      </c>
      <c r="G55" s="97">
        <v>0.57999999999999996</v>
      </c>
      <c r="H55" s="97">
        <v>0.97440000000000004</v>
      </c>
      <c r="I55" s="97">
        <v>1</v>
      </c>
      <c r="J55" s="97">
        <v>0.90200000000000002</v>
      </c>
      <c r="K55" s="97">
        <v>0.97440000000000004</v>
      </c>
      <c r="L55" s="97">
        <v>1</v>
      </c>
      <c r="M55" s="111">
        <v>0.82499999999999996</v>
      </c>
      <c r="N55" s="111">
        <v>2.9399999999999999E-2</v>
      </c>
      <c r="O55" s="111">
        <v>3.85E-2</v>
      </c>
      <c r="P55" s="115">
        <v>0.31709999999999999</v>
      </c>
      <c r="Q55" s="115">
        <v>5.8799999999999998E-2</v>
      </c>
      <c r="R55" s="115">
        <v>3.85E-2</v>
      </c>
      <c r="S55" s="115">
        <v>0.15629999999999999</v>
      </c>
      <c r="T55" s="115">
        <v>0.25</v>
      </c>
      <c r="U55" s="115">
        <v>1</v>
      </c>
      <c r="V55" s="115">
        <v>0.4</v>
      </c>
      <c r="W55" s="115">
        <v>0</v>
      </c>
      <c r="X55" s="115">
        <v>1</v>
      </c>
      <c r="Y55" s="115">
        <v>0</v>
      </c>
      <c r="Z55" s="115">
        <v>0.24440000000000001</v>
      </c>
      <c r="AA55" s="115">
        <v>0.26190000000000002</v>
      </c>
      <c r="AB55" s="115">
        <v>0.39069999999999999</v>
      </c>
      <c r="AC55" s="115">
        <v>7.3800000000000004E-2</v>
      </c>
      <c r="AD55" s="115">
        <v>5.7200000000000001E-2</v>
      </c>
      <c r="AE55" s="115">
        <v>0.21879999999999999</v>
      </c>
      <c r="AF55" s="115" t="s">
        <v>347</v>
      </c>
      <c r="AG55" s="115" t="s">
        <v>348</v>
      </c>
      <c r="AH55" s="115">
        <v>0.57650000000000001</v>
      </c>
      <c r="AI55" s="115">
        <v>0.10199999999999999</v>
      </c>
      <c r="AJ55" s="115">
        <v>8.5000000000000006E-3</v>
      </c>
      <c r="AK55" s="115">
        <v>0.79169999999999996</v>
      </c>
      <c r="AL55" s="115">
        <v>0</v>
      </c>
      <c r="AM55" s="115">
        <v>0</v>
      </c>
      <c r="AN55" s="115">
        <v>0.78569999999999995</v>
      </c>
      <c r="AO55" s="115">
        <v>0.28570000000000001</v>
      </c>
      <c r="AP55" s="115">
        <v>0.71430000000000005</v>
      </c>
      <c r="AQ55" s="115">
        <v>0.28570000000000001</v>
      </c>
      <c r="AR55" s="115">
        <v>0.75</v>
      </c>
      <c r="AS55" s="115">
        <v>0.21429999999999999</v>
      </c>
      <c r="AT55" s="115" t="s">
        <v>422</v>
      </c>
      <c r="AU55" s="115" t="s">
        <v>348</v>
      </c>
      <c r="AV55" s="111" t="s">
        <v>348</v>
      </c>
      <c r="AW55" s="115">
        <v>0.98939999999999995</v>
      </c>
      <c r="AX55" s="115">
        <v>1</v>
      </c>
      <c r="AY55" s="115">
        <v>0.91669999999999996</v>
      </c>
      <c r="AZ55" s="115">
        <v>0.05</v>
      </c>
      <c r="BA55" s="115">
        <v>0.5</v>
      </c>
      <c r="BB55" s="115">
        <v>0.5</v>
      </c>
      <c r="BC55" s="109">
        <v>2</v>
      </c>
      <c r="BD55" s="96">
        <v>2</v>
      </c>
      <c r="BE55" s="96">
        <v>1</v>
      </c>
      <c r="BF55" s="96">
        <v>2</v>
      </c>
      <c r="BG55" s="96">
        <v>1</v>
      </c>
      <c r="BH55" s="96">
        <v>2</v>
      </c>
      <c r="BI55" s="96">
        <v>2</v>
      </c>
      <c r="BJ55" s="96">
        <v>2</v>
      </c>
      <c r="BK55" s="96">
        <v>2</v>
      </c>
      <c r="BL55" s="97">
        <v>1</v>
      </c>
      <c r="BM55" s="97">
        <v>0.42</v>
      </c>
      <c r="BN55" s="97">
        <v>0.49059999999999998</v>
      </c>
      <c r="BO55" s="97">
        <v>0.5</v>
      </c>
      <c r="BP55" s="97">
        <v>4.5499999999999999E-2</v>
      </c>
      <c r="BQ55" s="97">
        <v>5.2600000000000001E-2</v>
      </c>
      <c r="BR55" s="97">
        <v>0.5</v>
      </c>
      <c r="BS55" s="97">
        <v>1.8499999999999999E-2</v>
      </c>
      <c r="BT55" s="97">
        <v>7.4099999999999999E-2</v>
      </c>
      <c r="BU55" s="97">
        <v>0</v>
      </c>
      <c r="BV55" s="97">
        <v>9.0899999999999995E-2</v>
      </c>
      <c r="BW55" s="97">
        <v>5.2600000000000001E-2</v>
      </c>
      <c r="BX55" s="97">
        <v>1</v>
      </c>
      <c r="BY55" s="97">
        <v>3.6999999999999998E-2</v>
      </c>
      <c r="BZ55" s="97">
        <v>7.4099999999999999E-2</v>
      </c>
      <c r="CA55" s="97">
        <v>0</v>
      </c>
      <c r="CB55" s="97">
        <v>0.66169999999999995</v>
      </c>
      <c r="CC55" s="97">
        <v>0.57650000000000001</v>
      </c>
      <c r="CD55" s="97">
        <v>3</v>
      </c>
      <c r="CE55" s="97">
        <v>1</v>
      </c>
      <c r="CF55" s="97">
        <v>1</v>
      </c>
      <c r="CG55" s="97">
        <v>0</v>
      </c>
      <c r="CH55" s="97">
        <v>0.29949999999999999</v>
      </c>
      <c r="CI55" s="97">
        <v>0.433</v>
      </c>
      <c r="CJ55" s="97">
        <v>0</v>
      </c>
      <c r="CK55" s="97">
        <v>0.21199999999999999</v>
      </c>
      <c r="CL55" s="97">
        <v>0.155</v>
      </c>
      <c r="CM55" s="102">
        <v>0</v>
      </c>
      <c r="CN55" s="116">
        <v>40</v>
      </c>
      <c r="CO55" s="119" t="s">
        <v>592</v>
      </c>
    </row>
    <row r="56" spans="1:93" x14ac:dyDescent="0.25">
      <c r="A56" s="99" t="s">
        <v>68</v>
      </c>
      <c r="B56" s="100" t="s">
        <v>543</v>
      </c>
      <c r="C56" s="100" t="s">
        <v>397</v>
      </c>
      <c r="D56" s="100" t="s">
        <v>351</v>
      </c>
      <c r="E56" s="101" t="s">
        <v>544</v>
      </c>
      <c r="F56" s="110">
        <v>0.4375</v>
      </c>
      <c r="G56" s="97">
        <v>0.5</v>
      </c>
      <c r="H56" s="97">
        <v>0.96430000000000005</v>
      </c>
      <c r="I56" s="97">
        <v>0.96879999999999999</v>
      </c>
      <c r="J56" s="97">
        <v>0.72219999999999995</v>
      </c>
      <c r="K56" s="97">
        <v>0.96430000000000005</v>
      </c>
      <c r="L56" s="97">
        <v>0.96879999999999999</v>
      </c>
      <c r="M56" s="111">
        <v>0.79590000000000005</v>
      </c>
      <c r="N56" s="111">
        <v>0.14810000000000001</v>
      </c>
      <c r="O56" s="111">
        <v>0.1071</v>
      </c>
      <c r="P56" s="115">
        <v>0.12</v>
      </c>
      <c r="Q56" s="115">
        <v>7.4099999999999999E-2</v>
      </c>
      <c r="R56" s="115">
        <v>0</v>
      </c>
      <c r="S56" s="115">
        <v>0.12820000000000001</v>
      </c>
      <c r="T56" s="115">
        <v>0</v>
      </c>
      <c r="U56" s="115">
        <v>0</v>
      </c>
      <c r="V56" s="115">
        <v>1</v>
      </c>
      <c r="W56" s="115">
        <v>0</v>
      </c>
      <c r="X56" s="115">
        <v>0.33329999999999999</v>
      </c>
      <c r="Y56" s="115">
        <v>0</v>
      </c>
      <c r="Z56" s="115">
        <v>0.22789999999999999</v>
      </c>
      <c r="AA56" s="115">
        <v>0.24329999999999999</v>
      </c>
      <c r="AB56" s="115">
        <v>0.59789999999999999</v>
      </c>
      <c r="AC56" s="115">
        <v>0.1855</v>
      </c>
      <c r="AD56" s="115">
        <v>0.1226</v>
      </c>
      <c r="AE56" s="115">
        <v>0.2135</v>
      </c>
      <c r="AF56" s="115" t="s">
        <v>348</v>
      </c>
      <c r="AG56" s="115" t="s">
        <v>348</v>
      </c>
      <c r="AH56" s="115">
        <v>0.56859999999999999</v>
      </c>
      <c r="AI56" s="115">
        <v>0.29649999999999999</v>
      </c>
      <c r="AJ56" s="115">
        <v>4.2000000000000003E-2</v>
      </c>
      <c r="AK56" s="115">
        <v>0.3846</v>
      </c>
      <c r="AL56" s="115">
        <v>0.53849999999999998</v>
      </c>
      <c r="AM56" s="115">
        <v>2.5600000000000001E-2</v>
      </c>
      <c r="AN56" s="115">
        <v>0.4783</v>
      </c>
      <c r="AO56" s="115">
        <v>0.29630000000000001</v>
      </c>
      <c r="AP56" s="115">
        <v>0.54549999999999998</v>
      </c>
      <c r="AQ56" s="115">
        <v>0.22220000000000001</v>
      </c>
      <c r="AR56" s="115">
        <v>0.52629999999999999</v>
      </c>
      <c r="AS56" s="115">
        <v>0.29630000000000001</v>
      </c>
      <c r="AT56" s="115">
        <v>1</v>
      </c>
      <c r="AU56" s="115" t="s">
        <v>348</v>
      </c>
      <c r="AV56" s="111" t="s">
        <v>348</v>
      </c>
      <c r="AW56" s="115">
        <v>1</v>
      </c>
      <c r="AX56" s="115">
        <v>1</v>
      </c>
      <c r="AY56" s="115">
        <v>0.25</v>
      </c>
      <c r="AZ56" s="115">
        <v>0.2727</v>
      </c>
      <c r="BA56" s="115">
        <v>0.63639999999999997</v>
      </c>
      <c r="BB56" s="115">
        <v>0.72729999999999995</v>
      </c>
      <c r="BC56" s="109">
        <v>2</v>
      </c>
      <c r="BD56" s="96">
        <v>2</v>
      </c>
      <c r="BE56" s="96">
        <v>1</v>
      </c>
      <c r="BF56" s="96">
        <v>2</v>
      </c>
      <c r="BG56" s="96">
        <v>2</v>
      </c>
      <c r="BH56" s="96">
        <v>2</v>
      </c>
      <c r="BI56" s="96">
        <v>2</v>
      </c>
      <c r="BJ56" s="96">
        <v>2</v>
      </c>
      <c r="BK56" s="96">
        <v>2</v>
      </c>
      <c r="BL56" s="97">
        <v>1</v>
      </c>
      <c r="BM56" s="97">
        <v>0.4375</v>
      </c>
      <c r="BN56" s="97">
        <v>0.47499999999999998</v>
      </c>
      <c r="BO56" s="97">
        <v>0.5</v>
      </c>
      <c r="BP56" s="97">
        <v>6.8199999999999997E-2</v>
      </c>
      <c r="BQ56" s="97">
        <v>0.14810000000000001</v>
      </c>
      <c r="BR56" s="97">
        <v>0.5</v>
      </c>
      <c r="BS56" s="97">
        <v>7.8399999999999997E-2</v>
      </c>
      <c r="BT56" s="97">
        <v>9.6799999999999997E-2</v>
      </c>
      <c r="BU56" s="97">
        <v>0.5</v>
      </c>
      <c r="BV56" s="97">
        <v>2.2700000000000001E-2</v>
      </c>
      <c r="BW56" s="97">
        <v>7.4099999999999999E-2</v>
      </c>
      <c r="BX56" s="97">
        <v>0.5</v>
      </c>
      <c r="BY56" s="97">
        <v>1.9199999999999998E-2</v>
      </c>
      <c r="BZ56" s="97">
        <v>3.2300000000000002E-2</v>
      </c>
      <c r="CA56" s="97">
        <v>0</v>
      </c>
      <c r="CB56" s="97">
        <v>0.59330000000000005</v>
      </c>
      <c r="CC56" s="97">
        <v>0.56859999999999999</v>
      </c>
      <c r="CD56" s="97">
        <v>3</v>
      </c>
      <c r="CE56" s="97">
        <v>1</v>
      </c>
      <c r="CF56" s="97">
        <v>1</v>
      </c>
      <c r="CG56" s="97">
        <v>0</v>
      </c>
      <c r="CH56" s="97">
        <v>0.13020000000000001</v>
      </c>
      <c r="CI56" s="97">
        <v>0.1976</v>
      </c>
      <c r="CJ56" s="97">
        <v>0</v>
      </c>
      <c r="CK56" s="97">
        <v>0</v>
      </c>
      <c r="CL56" s="97">
        <v>0</v>
      </c>
      <c r="CM56" s="102">
        <v>0</v>
      </c>
      <c r="CN56" s="116">
        <v>40</v>
      </c>
      <c r="CO56" s="119" t="s">
        <v>590</v>
      </c>
    </row>
    <row r="57" spans="1:93" x14ac:dyDescent="0.25">
      <c r="A57" s="99" t="s">
        <v>69</v>
      </c>
      <c r="B57" s="100" t="s">
        <v>545</v>
      </c>
      <c r="C57" s="100" t="s">
        <v>69</v>
      </c>
      <c r="D57" s="100" t="s">
        <v>351</v>
      </c>
      <c r="E57" s="101" t="s">
        <v>546</v>
      </c>
      <c r="F57" s="110">
        <v>0.8</v>
      </c>
      <c r="G57" s="97">
        <v>0.2</v>
      </c>
      <c r="H57" s="97">
        <v>1</v>
      </c>
      <c r="I57" s="97">
        <v>1</v>
      </c>
      <c r="J57" s="97">
        <v>1</v>
      </c>
      <c r="K57" s="97">
        <v>1</v>
      </c>
      <c r="L57" s="97">
        <v>1</v>
      </c>
      <c r="M57" s="111">
        <v>1</v>
      </c>
      <c r="N57" s="111">
        <v>0</v>
      </c>
      <c r="O57" s="111">
        <v>0</v>
      </c>
      <c r="P57" s="115">
        <v>0.28570000000000001</v>
      </c>
      <c r="Q57" s="115">
        <v>0</v>
      </c>
      <c r="R57" s="115">
        <v>0.1429</v>
      </c>
      <c r="S57" s="115">
        <v>0.25</v>
      </c>
      <c r="T57" s="115">
        <v>0</v>
      </c>
      <c r="U57" s="115">
        <v>0</v>
      </c>
      <c r="V57" s="115">
        <v>0</v>
      </c>
      <c r="W57" s="115">
        <v>0</v>
      </c>
      <c r="X57" s="115">
        <v>0</v>
      </c>
      <c r="Y57" s="115">
        <v>0.5</v>
      </c>
      <c r="Z57" s="115">
        <v>0.29409999999999997</v>
      </c>
      <c r="AA57" s="115">
        <v>0.20930000000000001</v>
      </c>
      <c r="AB57" s="115">
        <v>0.39079999999999998</v>
      </c>
      <c r="AC57" s="115">
        <v>0.14710000000000001</v>
      </c>
      <c r="AD57" s="115">
        <v>-7.3099999999999998E-2</v>
      </c>
      <c r="AE57" s="115">
        <v>0.1123</v>
      </c>
      <c r="AF57" s="115" t="s">
        <v>348</v>
      </c>
      <c r="AG57" s="115" t="s">
        <v>348</v>
      </c>
      <c r="AH57" s="115">
        <v>0.52629999999999999</v>
      </c>
      <c r="AI57" s="115">
        <v>0.21049999999999999</v>
      </c>
      <c r="AJ57" s="115">
        <v>2.1100000000000001E-2</v>
      </c>
      <c r="AK57" s="115">
        <v>0.33329999999999999</v>
      </c>
      <c r="AL57" s="115">
        <v>0</v>
      </c>
      <c r="AM57" s="115">
        <v>0</v>
      </c>
      <c r="AN57" s="115">
        <v>1</v>
      </c>
      <c r="AO57" s="115">
        <v>0.33329999999999999</v>
      </c>
      <c r="AP57" s="115">
        <v>1</v>
      </c>
      <c r="AQ57" s="115">
        <v>0.66669999999999996</v>
      </c>
      <c r="AR57" s="115">
        <v>0.5</v>
      </c>
      <c r="AS57" s="115">
        <v>0.66669999999999996</v>
      </c>
      <c r="AT57" s="115">
        <v>1</v>
      </c>
      <c r="AU57" s="115" t="s">
        <v>348</v>
      </c>
      <c r="AV57" s="111" t="s">
        <v>348</v>
      </c>
      <c r="AW57" s="115">
        <v>1</v>
      </c>
      <c r="AX57" s="115">
        <v>1</v>
      </c>
      <c r="AY57" s="115">
        <v>1</v>
      </c>
      <c r="AZ57" s="115">
        <v>0.6</v>
      </c>
      <c r="BA57" s="115">
        <v>1</v>
      </c>
      <c r="BB57" s="115">
        <v>1</v>
      </c>
      <c r="BC57" s="109">
        <v>2</v>
      </c>
      <c r="BD57" s="96">
        <v>2</v>
      </c>
      <c r="BE57" s="96">
        <v>2</v>
      </c>
      <c r="BF57" s="96">
        <v>2</v>
      </c>
      <c r="BG57" s="96">
        <v>2</v>
      </c>
      <c r="BH57" s="96">
        <v>2</v>
      </c>
      <c r="BI57" s="96">
        <v>2</v>
      </c>
      <c r="BJ57" s="96">
        <v>2</v>
      </c>
      <c r="BK57" s="96">
        <v>2</v>
      </c>
      <c r="BL57" s="97">
        <v>0</v>
      </c>
      <c r="BM57" s="97">
        <v>0.8</v>
      </c>
      <c r="BN57" s="97">
        <v>0.25</v>
      </c>
      <c r="BO57" s="97">
        <v>0</v>
      </c>
      <c r="BP57" s="97">
        <v>0.28570000000000001</v>
      </c>
      <c r="BQ57" s="97">
        <v>0</v>
      </c>
      <c r="BR57" s="97">
        <v>0</v>
      </c>
      <c r="BS57" s="97">
        <v>0</v>
      </c>
      <c r="BT57" s="97">
        <v>0</v>
      </c>
      <c r="BU57" s="97">
        <v>0</v>
      </c>
      <c r="BV57" s="97">
        <v>0.28570000000000001</v>
      </c>
      <c r="BW57" s="97">
        <v>0</v>
      </c>
      <c r="BX57" s="97">
        <v>1.5</v>
      </c>
      <c r="BY57" s="97">
        <v>0</v>
      </c>
      <c r="BZ57" s="97">
        <v>0.1429</v>
      </c>
      <c r="CA57" s="97">
        <v>0</v>
      </c>
      <c r="CB57" s="97">
        <v>0.54290000000000005</v>
      </c>
      <c r="CC57" s="97">
        <v>0.52629999999999999</v>
      </c>
      <c r="CD57" s="97">
        <v>3</v>
      </c>
      <c r="CE57" s="97">
        <v>1</v>
      </c>
      <c r="CF57" s="97">
        <v>1</v>
      </c>
      <c r="CG57" s="97">
        <v>1</v>
      </c>
      <c r="CH57" s="97">
        <v>0.19439999999999999</v>
      </c>
      <c r="CI57" s="97">
        <v>0.1837</v>
      </c>
      <c r="CJ57" s="97">
        <v>1</v>
      </c>
      <c r="CK57" s="97">
        <v>0</v>
      </c>
      <c r="CL57" s="97">
        <v>0.3</v>
      </c>
      <c r="CM57" s="102">
        <v>1</v>
      </c>
      <c r="CN57" s="116">
        <v>40</v>
      </c>
      <c r="CO57" s="119" t="s">
        <v>590</v>
      </c>
    </row>
    <row r="58" spans="1:93" x14ac:dyDescent="0.25">
      <c r="A58" s="99" t="s">
        <v>70</v>
      </c>
      <c r="B58" s="100" t="s">
        <v>547</v>
      </c>
      <c r="C58" s="100" t="s">
        <v>70</v>
      </c>
      <c r="D58" s="100" t="s">
        <v>351</v>
      </c>
      <c r="E58" s="101" t="s">
        <v>548</v>
      </c>
      <c r="F58" s="110">
        <v>0</v>
      </c>
      <c r="G58" s="97">
        <v>1</v>
      </c>
      <c r="H58" s="97">
        <v>1</v>
      </c>
      <c r="I58" s="97">
        <v>1</v>
      </c>
      <c r="J58" s="97">
        <v>0.97370000000000001</v>
      </c>
      <c r="K58" s="97">
        <v>1</v>
      </c>
      <c r="L58" s="97">
        <v>0.97919999999999996</v>
      </c>
      <c r="M58" s="111">
        <v>0.95740000000000003</v>
      </c>
      <c r="N58" s="111">
        <v>0.2319</v>
      </c>
      <c r="O58" s="111">
        <v>4.2599999999999999E-2</v>
      </c>
      <c r="P58" s="115">
        <v>0.51349999999999996</v>
      </c>
      <c r="Q58" s="115">
        <v>0.18840000000000001</v>
      </c>
      <c r="R58" s="115">
        <v>2.1700000000000001E-2</v>
      </c>
      <c r="S58" s="115">
        <v>0.4667</v>
      </c>
      <c r="T58" s="115">
        <v>0.25</v>
      </c>
      <c r="U58" s="115">
        <v>0</v>
      </c>
      <c r="V58" s="115">
        <v>0</v>
      </c>
      <c r="W58" s="115">
        <v>0.25</v>
      </c>
      <c r="X58" s="115">
        <v>0</v>
      </c>
      <c r="Y58" s="115">
        <v>0</v>
      </c>
      <c r="Z58" s="115">
        <v>0.19189999999999999</v>
      </c>
      <c r="AA58" s="115">
        <v>0.45369999999999999</v>
      </c>
      <c r="AB58" s="115">
        <v>0.31900000000000001</v>
      </c>
      <c r="AC58" s="115">
        <v>0.17199999999999999</v>
      </c>
      <c r="AD58" s="115">
        <v>0.24129999999999999</v>
      </c>
      <c r="AE58" s="115">
        <v>0.25829999999999997</v>
      </c>
      <c r="AF58" s="115" t="s">
        <v>348</v>
      </c>
      <c r="AG58" s="115" t="s">
        <v>348</v>
      </c>
      <c r="AH58" s="115">
        <v>0.65990000000000004</v>
      </c>
      <c r="AI58" s="115">
        <v>0.20749999999999999</v>
      </c>
      <c r="AJ58" s="115">
        <v>1.44E-2</v>
      </c>
      <c r="AK58" s="115">
        <v>0.57889999999999997</v>
      </c>
      <c r="AL58" s="115">
        <v>0.1842</v>
      </c>
      <c r="AM58" s="115">
        <v>0</v>
      </c>
      <c r="AN58" s="115">
        <v>1</v>
      </c>
      <c r="AO58" s="115">
        <v>0.5</v>
      </c>
      <c r="AP58" s="115">
        <v>0.82350000000000001</v>
      </c>
      <c r="AQ58" s="115">
        <v>0.5</v>
      </c>
      <c r="AR58" s="115">
        <v>0.9355</v>
      </c>
      <c r="AS58" s="115">
        <v>0.61109999999999998</v>
      </c>
      <c r="AT58" s="115">
        <v>1</v>
      </c>
      <c r="AU58" s="115" t="s">
        <v>348</v>
      </c>
      <c r="AV58" s="111" t="s">
        <v>348</v>
      </c>
      <c r="AW58" s="115">
        <v>1</v>
      </c>
      <c r="AX58" s="115">
        <v>1</v>
      </c>
      <c r="AY58" s="115">
        <v>1</v>
      </c>
      <c r="AZ58" s="115">
        <v>0.36359999999999998</v>
      </c>
      <c r="BA58" s="115">
        <v>1</v>
      </c>
      <c r="BB58" s="115">
        <v>1</v>
      </c>
      <c r="BC58" s="109">
        <v>2</v>
      </c>
      <c r="BD58" s="96">
        <v>2</v>
      </c>
      <c r="BE58" s="96">
        <v>2</v>
      </c>
      <c r="BF58" s="96">
        <v>2</v>
      </c>
      <c r="BG58" s="96">
        <v>2</v>
      </c>
      <c r="BH58" s="96">
        <v>2</v>
      </c>
      <c r="BI58" s="96">
        <v>2</v>
      </c>
      <c r="BJ58" s="96">
        <v>2</v>
      </c>
      <c r="BK58" s="96">
        <v>2</v>
      </c>
      <c r="BL58" s="97">
        <v>1</v>
      </c>
      <c r="BM58" s="97">
        <v>0</v>
      </c>
      <c r="BN58" s="97">
        <v>0.44440000000000002</v>
      </c>
      <c r="BO58" s="97">
        <v>1</v>
      </c>
      <c r="BP58" s="97">
        <v>0.125</v>
      </c>
      <c r="BQ58" s="97">
        <v>0.2329</v>
      </c>
      <c r="BR58" s="97">
        <v>0.5</v>
      </c>
      <c r="BS58" s="97">
        <v>0</v>
      </c>
      <c r="BT58" s="97">
        <v>4.1700000000000001E-2</v>
      </c>
      <c r="BU58" s="97">
        <v>0.5</v>
      </c>
      <c r="BV58" s="97">
        <v>0.1071</v>
      </c>
      <c r="BW58" s="97">
        <v>0.1918</v>
      </c>
      <c r="BX58" s="97">
        <v>0</v>
      </c>
      <c r="BY58" s="97">
        <v>2.7E-2</v>
      </c>
      <c r="BZ58" s="97">
        <v>2.1299999999999999E-2</v>
      </c>
      <c r="CA58" s="97">
        <v>2</v>
      </c>
      <c r="CB58" s="97">
        <v>0.70309999999999995</v>
      </c>
      <c r="CC58" s="97">
        <v>0.65990000000000004</v>
      </c>
      <c r="CD58" s="97">
        <v>3</v>
      </c>
      <c r="CE58" s="97">
        <v>1</v>
      </c>
      <c r="CF58" s="97">
        <v>1</v>
      </c>
      <c r="CG58" s="97">
        <v>2</v>
      </c>
      <c r="CH58" s="97">
        <v>0.157</v>
      </c>
      <c r="CI58" s="97">
        <v>0.1585</v>
      </c>
      <c r="CJ58" s="97">
        <v>0</v>
      </c>
      <c r="CK58" s="97">
        <v>0.17899999999999999</v>
      </c>
      <c r="CL58" s="97">
        <v>0.157</v>
      </c>
      <c r="CM58" s="102">
        <v>0</v>
      </c>
      <c r="CN58" s="116">
        <v>40</v>
      </c>
      <c r="CO58" s="119" t="s">
        <v>590</v>
      </c>
    </row>
    <row r="59" spans="1:93" x14ac:dyDescent="0.25">
      <c r="A59" s="99" t="s">
        <v>71</v>
      </c>
      <c r="B59" s="100" t="s">
        <v>398</v>
      </c>
      <c r="C59" s="100" t="s">
        <v>399</v>
      </c>
      <c r="D59" s="100" t="s">
        <v>351</v>
      </c>
      <c r="E59" s="101" t="s">
        <v>549</v>
      </c>
      <c r="F59" s="110">
        <v>0.28949999999999998</v>
      </c>
      <c r="G59" s="97">
        <v>0.46050000000000002</v>
      </c>
      <c r="H59" s="97">
        <v>0.98939999999999995</v>
      </c>
      <c r="I59" s="97">
        <v>0.96619999999999995</v>
      </c>
      <c r="J59" s="97">
        <v>0.93240000000000001</v>
      </c>
      <c r="K59" s="97">
        <v>0.98939999999999995</v>
      </c>
      <c r="L59" s="97">
        <v>0.96619999999999995</v>
      </c>
      <c r="M59" s="111">
        <v>0.88959999999999995</v>
      </c>
      <c r="N59" s="111">
        <v>0.24179999999999999</v>
      </c>
      <c r="O59" s="111">
        <v>8.2100000000000006E-2</v>
      </c>
      <c r="P59" s="115">
        <v>0.48</v>
      </c>
      <c r="Q59" s="115">
        <v>0.21429999999999999</v>
      </c>
      <c r="R59" s="115">
        <v>8.9599999999999999E-2</v>
      </c>
      <c r="S59" s="115">
        <v>0.32350000000000001</v>
      </c>
      <c r="T59" s="115">
        <v>0.5</v>
      </c>
      <c r="U59" s="115">
        <v>0.1111</v>
      </c>
      <c r="V59" s="115">
        <v>0.23080000000000001</v>
      </c>
      <c r="W59" s="115">
        <v>0.75</v>
      </c>
      <c r="X59" s="115">
        <v>0.33329999999999999</v>
      </c>
      <c r="Y59" s="115">
        <v>0.44440000000000002</v>
      </c>
      <c r="Z59" s="115">
        <v>0.30320000000000003</v>
      </c>
      <c r="AA59" s="115">
        <v>0.41920000000000002</v>
      </c>
      <c r="AB59" s="115">
        <v>0.37990000000000002</v>
      </c>
      <c r="AC59" s="115">
        <v>0.20530000000000001</v>
      </c>
      <c r="AD59" s="115">
        <v>0.34899999999999998</v>
      </c>
      <c r="AE59" s="115">
        <v>0.35959999999999998</v>
      </c>
      <c r="AF59" s="115" t="s">
        <v>348</v>
      </c>
      <c r="AG59" s="115" t="s">
        <v>348</v>
      </c>
      <c r="AH59" s="115">
        <v>0.62339999999999995</v>
      </c>
      <c r="AI59" s="115">
        <v>0.19259999999999999</v>
      </c>
      <c r="AJ59" s="115">
        <v>1.66E-2</v>
      </c>
      <c r="AK59" s="115">
        <v>0.1651</v>
      </c>
      <c r="AL59" s="115">
        <v>0.46789999999999998</v>
      </c>
      <c r="AM59" s="115">
        <v>9.1999999999999998E-3</v>
      </c>
      <c r="AN59" s="115">
        <v>0.87039999999999995</v>
      </c>
      <c r="AO59" s="115">
        <v>0.54690000000000005</v>
      </c>
      <c r="AP59" s="115">
        <v>0.90569999999999995</v>
      </c>
      <c r="AQ59" s="115">
        <v>0.53129999999999999</v>
      </c>
      <c r="AR59" s="115">
        <v>0.89580000000000004</v>
      </c>
      <c r="AS59" s="115">
        <v>0.65629999999999999</v>
      </c>
      <c r="AT59" s="115">
        <v>1</v>
      </c>
      <c r="AU59" s="115" t="s">
        <v>348</v>
      </c>
      <c r="AV59" s="111" t="s">
        <v>348</v>
      </c>
      <c r="AW59" s="115">
        <v>0.99709999999999999</v>
      </c>
      <c r="AX59" s="115">
        <v>1</v>
      </c>
      <c r="AY59" s="115">
        <v>1</v>
      </c>
      <c r="AZ59" s="115">
        <v>4.4400000000000002E-2</v>
      </c>
      <c r="BA59" s="115">
        <v>0.5111</v>
      </c>
      <c r="BB59" s="115">
        <v>0.64439999999999997</v>
      </c>
      <c r="BC59" s="109">
        <v>2</v>
      </c>
      <c r="BD59" s="96">
        <v>2</v>
      </c>
      <c r="BE59" s="96">
        <v>2</v>
      </c>
      <c r="BF59" s="96">
        <v>2</v>
      </c>
      <c r="BG59" s="96">
        <v>1</v>
      </c>
      <c r="BH59" s="96">
        <v>2</v>
      </c>
      <c r="BI59" s="96">
        <v>2</v>
      </c>
      <c r="BJ59" s="96">
        <v>2</v>
      </c>
      <c r="BK59" s="96">
        <v>2</v>
      </c>
      <c r="BL59" s="97">
        <v>1</v>
      </c>
      <c r="BM59" s="97">
        <v>0.28949999999999998</v>
      </c>
      <c r="BN59" s="97">
        <v>0.50470000000000004</v>
      </c>
      <c r="BO59" s="97">
        <v>1</v>
      </c>
      <c r="BP59" s="97">
        <v>0.17030000000000001</v>
      </c>
      <c r="BQ59" s="97">
        <v>0.24729999999999999</v>
      </c>
      <c r="BR59" s="97">
        <v>0</v>
      </c>
      <c r="BS59" s="97">
        <v>0.1173</v>
      </c>
      <c r="BT59" s="97">
        <v>8.3900000000000002E-2</v>
      </c>
      <c r="BU59" s="97">
        <v>1.5</v>
      </c>
      <c r="BV59" s="97">
        <v>0.18129999999999999</v>
      </c>
      <c r="BW59" s="97">
        <v>0.2258</v>
      </c>
      <c r="BX59" s="97">
        <v>1.5</v>
      </c>
      <c r="BY59" s="97">
        <v>5.5899999999999998E-2</v>
      </c>
      <c r="BZ59" s="97">
        <v>0.10489999999999999</v>
      </c>
      <c r="CA59" s="97">
        <v>1</v>
      </c>
      <c r="CB59" s="97">
        <v>0.59760000000000002</v>
      </c>
      <c r="CC59" s="97">
        <v>0.62339999999999995</v>
      </c>
      <c r="CD59" s="97">
        <v>3</v>
      </c>
      <c r="CE59" s="97">
        <v>1</v>
      </c>
      <c r="CF59" s="97">
        <v>1</v>
      </c>
      <c r="CG59" s="97">
        <v>2</v>
      </c>
      <c r="CH59" s="97">
        <v>0.13370000000000001</v>
      </c>
      <c r="CI59" s="97">
        <v>0.15110000000000001</v>
      </c>
      <c r="CJ59" s="97">
        <v>0</v>
      </c>
      <c r="CK59" s="97">
        <v>0.28100000000000003</v>
      </c>
      <c r="CL59" s="97">
        <v>0.28100000000000003</v>
      </c>
      <c r="CM59" s="102">
        <v>1</v>
      </c>
      <c r="CN59" s="116">
        <v>40</v>
      </c>
      <c r="CO59" s="119" t="s">
        <v>590</v>
      </c>
    </row>
    <row r="60" spans="1:93" x14ac:dyDescent="0.25">
      <c r="A60" s="99" t="s">
        <v>72</v>
      </c>
      <c r="B60" s="100" t="s">
        <v>400</v>
      </c>
      <c r="C60" s="100" t="s">
        <v>72</v>
      </c>
      <c r="D60" s="100" t="s">
        <v>351</v>
      </c>
      <c r="E60" s="101" t="s">
        <v>550</v>
      </c>
      <c r="F60" s="110">
        <v>0.29409999999999997</v>
      </c>
      <c r="G60" s="97">
        <v>0.4118</v>
      </c>
      <c r="H60" s="97">
        <v>0.97030000000000005</v>
      </c>
      <c r="I60" s="97">
        <v>0.97119999999999995</v>
      </c>
      <c r="J60" s="97">
        <v>0.92310000000000003</v>
      </c>
      <c r="K60" s="97">
        <v>0.97030000000000005</v>
      </c>
      <c r="L60" s="97">
        <v>0.98560000000000003</v>
      </c>
      <c r="M60" s="111">
        <v>0.9</v>
      </c>
      <c r="N60" s="111">
        <v>0.11360000000000001</v>
      </c>
      <c r="O60" s="111">
        <v>8.2000000000000003E-2</v>
      </c>
      <c r="P60" s="115">
        <v>0.34720000000000001</v>
      </c>
      <c r="Q60" s="115">
        <v>0.11360000000000001</v>
      </c>
      <c r="R60" s="115">
        <v>8.0999999999999996E-3</v>
      </c>
      <c r="S60" s="115">
        <v>0.21429999999999999</v>
      </c>
      <c r="T60" s="115">
        <v>0.8</v>
      </c>
      <c r="U60" s="115">
        <v>0.46150000000000002</v>
      </c>
      <c r="V60" s="115">
        <v>0.25</v>
      </c>
      <c r="W60" s="115">
        <v>0.9</v>
      </c>
      <c r="X60" s="115">
        <v>0.5</v>
      </c>
      <c r="Y60" s="115">
        <v>0.5</v>
      </c>
      <c r="Z60" s="115">
        <v>0.23849999999999999</v>
      </c>
      <c r="AA60" s="115">
        <v>0.25540000000000002</v>
      </c>
      <c r="AB60" s="115">
        <v>0.37919999999999998</v>
      </c>
      <c r="AC60" s="115">
        <v>0.111</v>
      </c>
      <c r="AD60" s="115">
        <v>8.3900000000000002E-2</v>
      </c>
      <c r="AE60" s="115">
        <v>0.20080000000000001</v>
      </c>
      <c r="AF60" s="115" t="s">
        <v>348</v>
      </c>
      <c r="AG60" s="115" t="s">
        <v>348</v>
      </c>
      <c r="AH60" s="115">
        <v>0.45789999999999997</v>
      </c>
      <c r="AI60" s="115">
        <v>0.34150000000000003</v>
      </c>
      <c r="AJ60" s="115">
        <v>7.9000000000000008E-3</v>
      </c>
      <c r="AK60" s="115">
        <v>0.5</v>
      </c>
      <c r="AL60" s="115">
        <v>0.4219</v>
      </c>
      <c r="AM60" s="115">
        <v>3.1300000000000001E-2</v>
      </c>
      <c r="AN60" s="115">
        <v>0.94740000000000002</v>
      </c>
      <c r="AO60" s="115">
        <v>0.54549999999999998</v>
      </c>
      <c r="AP60" s="115">
        <v>0.8</v>
      </c>
      <c r="AQ60" s="115">
        <v>0.5</v>
      </c>
      <c r="AR60" s="115">
        <v>0.88890000000000002</v>
      </c>
      <c r="AS60" s="115">
        <v>0.63639999999999997</v>
      </c>
      <c r="AT60" s="115" t="s">
        <v>422</v>
      </c>
      <c r="AU60" s="115" t="s">
        <v>348</v>
      </c>
      <c r="AV60" s="111" t="s">
        <v>348</v>
      </c>
      <c r="AW60" s="115">
        <v>0.71740000000000004</v>
      </c>
      <c r="AX60" s="115">
        <v>0.57140000000000002</v>
      </c>
      <c r="AY60" s="115">
        <v>0.85</v>
      </c>
      <c r="AZ60" s="115">
        <v>0</v>
      </c>
      <c r="BA60" s="115">
        <v>0.57140000000000002</v>
      </c>
      <c r="BB60" s="115">
        <v>0.76190000000000002</v>
      </c>
      <c r="BC60" s="109">
        <v>2</v>
      </c>
      <c r="BD60" s="96">
        <v>2</v>
      </c>
      <c r="BE60" s="96">
        <v>1</v>
      </c>
      <c r="BF60" s="96">
        <v>2</v>
      </c>
      <c r="BG60" s="96">
        <v>1</v>
      </c>
      <c r="BH60" s="96">
        <v>1</v>
      </c>
      <c r="BI60" s="96">
        <v>2</v>
      </c>
      <c r="BJ60" s="96">
        <v>2</v>
      </c>
      <c r="BK60" s="96">
        <v>2</v>
      </c>
      <c r="BL60" s="97">
        <v>0</v>
      </c>
      <c r="BM60" s="97">
        <v>0.29409999999999997</v>
      </c>
      <c r="BN60" s="97">
        <v>0.25</v>
      </c>
      <c r="BO60" s="97">
        <v>0.5</v>
      </c>
      <c r="BP60" s="97">
        <v>0.15790000000000001</v>
      </c>
      <c r="BQ60" s="97">
        <v>0.1837</v>
      </c>
      <c r="BR60" s="97">
        <v>0.5</v>
      </c>
      <c r="BS60" s="97">
        <v>5.33E-2</v>
      </c>
      <c r="BT60" s="97">
        <v>0.11849999999999999</v>
      </c>
      <c r="BU60" s="97">
        <v>1</v>
      </c>
      <c r="BV60" s="97">
        <v>0.1158</v>
      </c>
      <c r="BW60" s="97">
        <v>0.19389999999999999</v>
      </c>
      <c r="BX60" s="97">
        <v>0.5</v>
      </c>
      <c r="BY60" s="97">
        <v>2.6700000000000002E-2</v>
      </c>
      <c r="BZ60" s="97">
        <v>5.8400000000000001E-2</v>
      </c>
      <c r="CA60" s="97">
        <v>0</v>
      </c>
      <c r="CB60" s="97">
        <v>0.46779999999999999</v>
      </c>
      <c r="CC60" s="97">
        <v>0.45789999999999997</v>
      </c>
      <c r="CD60" s="97">
        <v>3</v>
      </c>
      <c r="CE60" s="97">
        <v>1</v>
      </c>
      <c r="CF60" s="97">
        <v>1</v>
      </c>
      <c r="CG60" s="97">
        <v>3</v>
      </c>
      <c r="CH60" s="97">
        <v>4.9700000000000001E-2</v>
      </c>
      <c r="CI60" s="97">
        <v>2.5499999999999998E-2</v>
      </c>
      <c r="CJ60" s="97">
        <v>1</v>
      </c>
      <c r="CK60" s="97">
        <v>0.188</v>
      </c>
      <c r="CL60" s="97">
        <v>0.21199999999999999</v>
      </c>
      <c r="CM60" s="102">
        <v>0</v>
      </c>
      <c r="CN60" s="116">
        <v>40</v>
      </c>
      <c r="CO60" s="119" t="s">
        <v>590</v>
      </c>
    </row>
    <row r="61" spans="1:93" x14ac:dyDescent="0.25">
      <c r="A61" s="99" t="s">
        <v>73</v>
      </c>
      <c r="B61" s="100" t="s">
        <v>551</v>
      </c>
      <c r="C61" s="100" t="s">
        <v>350</v>
      </c>
      <c r="D61" s="100" t="s">
        <v>351</v>
      </c>
      <c r="E61" s="101" t="s">
        <v>552</v>
      </c>
      <c r="F61" s="110" t="s">
        <v>422</v>
      </c>
      <c r="G61" s="97">
        <v>0.48149999999999998</v>
      </c>
      <c r="H61" s="97" t="s">
        <v>422</v>
      </c>
      <c r="I61" s="97" t="s">
        <v>422</v>
      </c>
      <c r="J61" s="97" t="s">
        <v>422</v>
      </c>
      <c r="K61" s="97" t="s">
        <v>422</v>
      </c>
      <c r="L61" s="97" t="s">
        <v>422</v>
      </c>
      <c r="M61" s="111" t="s">
        <v>422</v>
      </c>
      <c r="N61" s="111" t="s">
        <v>422</v>
      </c>
      <c r="O61" s="111" t="s">
        <v>422</v>
      </c>
      <c r="P61" s="115" t="s">
        <v>422</v>
      </c>
      <c r="Q61" s="115" t="s">
        <v>422</v>
      </c>
      <c r="R61" s="115" t="s">
        <v>422</v>
      </c>
      <c r="S61" s="115" t="s">
        <v>422</v>
      </c>
      <c r="T61" s="115" t="s">
        <v>422</v>
      </c>
      <c r="U61" s="115" t="s">
        <v>422</v>
      </c>
      <c r="V61" s="115" t="s">
        <v>422</v>
      </c>
      <c r="W61" s="115" t="s">
        <v>422</v>
      </c>
      <c r="X61" s="115" t="s">
        <v>422</v>
      </c>
      <c r="Y61" s="115" t="s">
        <v>422</v>
      </c>
      <c r="Z61" s="115" t="s">
        <v>422</v>
      </c>
      <c r="AA61" s="115" t="s">
        <v>422</v>
      </c>
      <c r="AB61" s="115" t="s">
        <v>422</v>
      </c>
      <c r="AC61" s="115" t="s">
        <v>422</v>
      </c>
      <c r="AD61" s="115" t="s">
        <v>422</v>
      </c>
      <c r="AE61" s="115" t="s">
        <v>422</v>
      </c>
      <c r="AF61" s="115" t="s">
        <v>348</v>
      </c>
      <c r="AG61" s="115" t="s">
        <v>348</v>
      </c>
      <c r="AH61" s="115">
        <v>3.6999999999999998E-2</v>
      </c>
      <c r="AI61" s="115">
        <v>0</v>
      </c>
      <c r="AJ61" s="115">
        <v>0</v>
      </c>
      <c r="AK61" s="115" t="s">
        <v>422</v>
      </c>
      <c r="AL61" s="115" t="s">
        <v>422</v>
      </c>
      <c r="AM61" s="115" t="s">
        <v>422</v>
      </c>
      <c r="AN61" s="115" t="s">
        <v>422</v>
      </c>
      <c r="AO61" s="115" t="s">
        <v>422</v>
      </c>
      <c r="AP61" s="115" t="s">
        <v>422</v>
      </c>
      <c r="AQ61" s="115" t="s">
        <v>422</v>
      </c>
      <c r="AR61" s="115" t="s">
        <v>422</v>
      </c>
      <c r="AS61" s="115" t="s">
        <v>422</v>
      </c>
      <c r="AT61" s="115" t="s">
        <v>422</v>
      </c>
      <c r="AU61" s="115" t="s">
        <v>348</v>
      </c>
      <c r="AV61" s="111" t="s">
        <v>348</v>
      </c>
      <c r="AW61" s="115" t="s">
        <v>422</v>
      </c>
      <c r="AX61" s="115" t="s">
        <v>422</v>
      </c>
      <c r="AY61" s="115">
        <v>1</v>
      </c>
      <c r="AZ61" s="115" t="s">
        <v>422</v>
      </c>
      <c r="BA61" s="115" t="s">
        <v>422</v>
      </c>
      <c r="BB61" s="115" t="s">
        <v>422</v>
      </c>
      <c r="BC61" s="109">
        <v>2</v>
      </c>
      <c r="BD61" s="96">
        <v>2</v>
      </c>
      <c r="BE61" s="96">
        <v>2</v>
      </c>
      <c r="BF61" s="96">
        <v>2</v>
      </c>
      <c r="BG61" s="96" t="s">
        <v>422</v>
      </c>
      <c r="BH61" s="96" t="s">
        <v>422</v>
      </c>
      <c r="BI61" s="96">
        <v>2</v>
      </c>
      <c r="BJ61" s="96">
        <v>2</v>
      </c>
      <c r="BK61" s="96">
        <v>2</v>
      </c>
      <c r="BL61" s="97">
        <v>1</v>
      </c>
      <c r="BM61" s="97" t="s">
        <v>422</v>
      </c>
      <c r="BN61" s="97">
        <v>6.9000000000000006E-2</v>
      </c>
      <c r="BO61" s="97" t="s">
        <v>422</v>
      </c>
      <c r="BP61" s="97" t="s">
        <v>422</v>
      </c>
      <c r="BQ61" s="97" t="s">
        <v>422</v>
      </c>
      <c r="BR61" s="97" t="s">
        <v>422</v>
      </c>
      <c r="BS61" s="97" t="s">
        <v>422</v>
      </c>
      <c r="BT61" s="97" t="s">
        <v>422</v>
      </c>
      <c r="BU61" s="97" t="s">
        <v>422</v>
      </c>
      <c r="BV61" s="97" t="s">
        <v>422</v>
      </c>
      <c r="BW61" s="97" t="s">
        <v>422</v>
      </c>
      <c r="BX61" s="97" t="s">
        <v>422</v>
      </c>
      <c r="BY61" s="97" t="s">
        <v>422</v>
      </c>
      <c r="BZ61" s="97" t="s">
        <v>422</v>
      </c>
      <c r="CA61" s="97">
        <v>1</v>
      </c>
      <c r="CB61" s="97" t="s">
        <v>422</v>
      </c>
      <c r="CC61" s="97">
        <v>3.6999999999999998E-2</v>
      </c>
      <c r="CD61" s="97" t="s">
        <v>422</v>
      </c>
      <c r="CE61" s="97" t="s">
        <v>422</v>
      </c>
      <c r="CF61" s="97" t="s">
        <v>422</v>
      </c>
      <c r="CG61" s="97">
        <v>3</v>
      </c>
      <c r="CH61" s="97" t="s">
        <v>422</v>
      </c>
      <c r="CI61" s="97">
        <v>0</v>
      </c>
      <c r="CJ61" s="97">
        <v>0</v>
      </c>
      <c r="CK61" s="97" t="s">
        <v>422</v>
      </c>
      <c r="CL61" s="97">
        <v>0</v>
      </c>
      <c r="CM61" s="102">
        <v>0</v>
      </c>
      <c r="CN61" s="116">
        <v>27</v>
      </c>
      <c r="CO61" s="119" t="s">
        <v>590</v>
      </c>
    </row>
    <row r="62" spans="1:93" x14ac:dyDescent="0.25">
      <c r="A62" s="99" t="s">
        <v>74</v>
      </c>
      <c r="B62" s="100" t="s">
        <v>553</v>
      </c>
      <c r="C62" s="100" t="s">
        <v>401</v>
      </c>
      <c r="D62" s="100" t="s">
        <v>351</v>
      </c>
      <c r="E62" s="101" t="s">
        <v>554</v>
      </c>
      <c r="F62" s="110">
        <v>0.51449999999999996</v>
      </c>
      <c r="G62" s="97">
        <v>0.35510000000000003</v>
      </c>
      <c r="H62" s="97">
        <v>0.99570000000000003</v>
      </c>
      <c r="I62" s="97">
        <v>0.97850000000000004</v>
      </c>
      <c r="J62" s="97">
        <v>0.96950000000000003</v>
      </c>
      <c r="K62" s="97">
        <v>1</v>
      </c>
      <c r="L62" s="97">
        <v>0.98919999999999997</v>
      </c>
      <c r="M62" s="111">
        <v>0.94889999999999997</v>
      </c>
      <c r="N62" s="111">
        <v>0.2172</v>
      </c>
      <c r="O62" s="111">
        <v>9.5200000000000007E-2</v>
      </c>
      <c r="P62" s="115">
        <v>0.43619999999999998</v>
      </c>
      <c r="Q62" s="115">
        <v>0.16669999999999999</v>
      </c>
      <c r="R62" s="115">
        <v>3.5299999999999998E-2</v>
      </c>
      <c r="S62" s="115">
        <v>0.23699999999999999</v>
      </c>
      <c r="T62" s="115">
        <v>0.41670000000000001</v>
      </c>
      <c r="U62" s="115">
        <v>0.1429</v>
      </c>
      <c r="V62" s="115">
        <v>0.6</v>
      </c>
      <c r="W62" s="115">
        <v>0.25</v>
      </c>
      <c r="X62" s="115">
        <v>0.28570000000000001</v>
      </c>
      <c r="Y62" s="115">
        <v>0.25</v>
      </c>
      <c r="Z62" s="115">
        <v>0.41760000000000003</v>
      </c>
      <c r="AA62" s="115">
        <v>0.45590000000000003</v>
      </c>
      <c r="AB62" s="115">
        <v>0.43140000000000001</v>
      </c>
      <c r="AC62" s="115">
        <v>0.35099999999999998</v>
      </c>
      <c r="AD62" s="115">
        <v>0.33139999999999997</v>
      </c>
      <c r="AE62" s="115">
        <v>0.3291</v>
      </c>
      <c r="AF62" s="115" t="s">
        <v>348</v>
      </c>
      <c r="AG62" s="115" t="s">
        <v>348</v>
      </c>
      <c r="AH62" s="115">
        <v>0.6613</v>
      </c>
      <c r="AI62" s="115">
        <v>0.1419</v>
      </c>
      <c r="AJ62" s="115">
        <v>1.5699999999999999E-2</v>
      </c>
      <c r="AK62" s="115">
        <v>0.29820000000000002</v>
      </c>
      <c r="AL62" s="115">
        <v>0.57889999999999997</v>
      </c>
      <c r="AM62" s="115">
        <v>0</v>
      </c>
      <c r="AN62" s="115">
        <v>0.82420000000000004</v>
      </c>
      <c r="AO62" s="115">
        <v>0.37109999999999999</v>
      </c>
      <c r="AP62" s="115">
        <v>0.89249999999999996</v>
      </c>
      <c r="AQ62" s="115">
        <v>0.42270000000000002</v>
      </c>
      <c r="AR62" s="115">
        <v>0.89159999999999995</v>
      </c>
      <c r="AS62" s="115">
        <v>0.49480000000000002</v>
      </c>
      <c r="AT62" s="115">
        <v>1</v>
      </c>
      <c r="AU62" s="115" t="s">
        <v>348</v>
      </c>
      <c r="AV62" s="111" t="s">
        <v>348</v>
      </c>
      <c r="AW62" s="115">
        <v>1</v>
      </c>
      <c r="AX62" s="115">
        <v>1</v>
      </c>
      <c r="AY62" s="115">
        <v>1</v>
      </c>
      <c r="AZ62" s="115">
        <v>0.13250000000000001</v>
      </c>
      <c r="BA62" s="115">
        <v>0.7349</v>
      </c>
      <c r="BB62" s="115">
        <v>0.84340000000000004</v>
      </c>
      <c r="BC62" s="109">
        <v>2</v>
      </c>
      <c r="BD62" s="96">
        <v>2</v>
      </c>
      <c r="BE62" s="96">
        <v>2</v>
      </c>
      <c r="BF62" s="96">
        <v>2</v>
      </c>
      <c r="BG62" s="96">
        <v>2</v>
      </c>
      <c r="BH62" s="96">
        <v>2</v>
      </c>
      <c r="BI62" s="96">
        <v>2</v>
      </c>
      <c r="BJ62" s="96">
        <v>2</v>
      </c>
      <c r="BK62" s="96">
        <v>2</v>
      </c>
      <c r="BL62" s="97">
        <v>2</v>
      </c>
      <c r="BM62" s="97">
        <v>0.51449999999999996</v>
      </c>
      <c r="BN62" s="97">
        <v>0.57520000000000004</v>
      </c>
      <c r="BO62" s="97">
        <v>1</v>
      </c>
      <c r="BP62" s="97">
        <v>0.16800000000000001</v>
      </c>
      <c r="BQ62" s="97">
        <v>0.22750000000000001</v>
      </c>
      <c r="BR62" s="97">
        <v>0.5</v>
      </c>
      <c r="BS62" s="97">
        <v>7.3700000000000002E-2</v>
      </c>
      <c r="BT62" s="97">
        <v>9.8900000000000002E-2</v>
      </c>
      <c r="BU62" s="97">
        <v>0</v>
      </c>
      <c r="BV62" s="97">
        <v>0.18779999999999999</v>
      </c>
      <c r="BW62" s="97">
        <v>0.1709</v>
      </c>
      <c r="BX62" s="97">
        <v>0.5</v>
      </c>
      <c r="BY62" s="97">
        <v>3.6799999999999999E-2</v>
      </c>
      <c r="BZ62" s="97">
        <v>5.4300000000000001E-2</v>
      </c>
      <c r="CA62" s="97">
        <v>2</v>
      </c>
      <c r="CB62" s="97">
        <v>0.68469999999999998</v>
      </c>
      <c r="CC62" s="97">
        <v>0.6613</v>
      </c>
      <c r="CD62" s="97">
        <v>3</v>
      </c>
      <c r="CE62" s="97">
        <v>1</v>
      </c>
      <c r="CF62" s="97">
        <v>1</v>
      </c>
      <c r="CG62" s="97">
        <v>2</v>
      </c>
      <c r="CH62" s="97">
        <v>0.1273</v>
      </c>
      <c r="CI62" s="97">
        <v>0.12770000000000001</v>
      </c>
      <c r="CJ62" s="97">
        <v>3</v>
      </c>
      <c r="CK62" s="97">
        <v>0.47199999999999998</v>
      </c>
      <c r="CL62" s="97">
        <v>0.47699999999999998</v>
      </c>
      <c r="CM62" s="102">
        <v>1</v>
      </c>
      <c r="CN62" s="116">
        <v>40</v>
      </c>
      <c r="CO62" s="119" t="s">
        <v>591</v>
      </c>
    </row>
    <row r="63" spans="1:93" x14ac:dyDescent="0.25">
      <c r="A63" s="99" t="s">
        <v>75</v>
      </c>
      <c r="B63" s="100" t="s">
        <v>555</v>
      </c>
      <c r="C63" s="100" t="s">
        <v>350</v>
      </c>
      <c r="D63" s="100" t="s">
        <v>351</v>
      </c>
      <c r="E63" s="101" t="s">
        <v>483</v>
      </c>
      <c r="F63" s="110">
        <v>0.4249</v>
      </c>
      <c r="G63" s="97">
        <v>0.34429999999999999</v>
      </c>
      <c r="H63" s="97">
        <v>0.98260000000000003</v>
      </c>
      <c r="I63" s="97">
        <v>0.97</v>
      </c>
      <c r="J63" s="97">
        <v>0.91479999999999995</v>
      </c>
      <c r="K63" s="97">
        <v>0.98260000000000003</v>
      </c>
      <c r="L63" s="97">
        <v>0.97419999999999995</v>
      </c>
      <c r="M63" s="111">
        <v>0.93120000000000003</v>
      </c>
      <c r="N63" s="111">
        <v>0.16589999999999999</v>
      </c>
      <c r="O63" s="111">
        <v>0.1028</v>
      </c>
      <c r="P63" s="115">
        <v>0.3886</v>
      </c>
      <c r="Q63" s="115">
        <v>0.13739999999999999</v>
      </c>
      <c r="R63" s="115">
        <v>3.7199999999999997E-2</v>
      </c>
      <c r="S63" s="115">
        <v>0.2636</v>
      </c>
      <c r="T63" s="115">
        <v>0.4</v>
      </c>
      <c r="U63" s="115">
        <v>0.58330000000000004</v>
      </c>
      <c r="V63" s="115">
        <v>9.0899999999999995E-2</v>
      </c>
      <c r="W63" s="115">
        <v>0</v>
      </c>
      <c r="X63" s="115">
        <v>0.5</v>
      </c>
      <c r="Y63" s="115">
        <v>0.1</v>
      </c>
      <c r="Z63" s="115">
        <v>0.30170000000000002</v>
      </c>
      <c r="AA63" s="115">
        <v>0.35039999999999999</v>
      </c>
      <c r="AB63" s="115">
        <v>0.37459999999999999</v>
      </c>
      <c r="AC63" s="115">
        <v>0.1903</v>
      </c>
      <c r="AD63" s="115">
        <v>0.20930000000000001</v>
      </c>
      <c r="AE63" s="115">
        <v>0.20130000000000001</v>
      </c>
      <c r="AF63" s="115" t="s">
        <v>348</v>
      </c>
      <c r="AG63" s="115" t="s">
        <v>348</v>
      </c>
      <c r="AH63" s="115">
        <v>0.58020000000000005</v>
      </c>
      <c r="AI63" s="115">
        <v>0.14230000000000001</v>
      </c>
      <c r="AJ63" s="115">
        <v>3.2399999999999998E-2</v>
      </c>
      <c r="AK63" s="115">
        <v>0.6</v>
      </c>
      <c r="AL63" s="115">
        <v>0.28749999999999998</v>
      </c>
      <c r="AM63" s="115">
        <v>1.8800000000000001E-2</v>
      </c>
      <c r="AN63" s="115">
        <v>0.85370000000000001</v>
      </c>
      <c r="AO63" s="115">
        <v>0.33810000000000001</v>
      </c>
      <c r="AP63" s="115">
        <v>0.8387</v>
      </c>
      <c r="AQ63" s="115">
        <v>0.35249999999999998</v>
      </c>
      <c r="AR63" s="115">
        <v>0.83899999999999997</v>
      </c>
      <c r="AS63" s="115">
        <v>0.51080000000000003</v>
      </c>
      <c r="AT63" s="115">
        <v>1</v>
      </c>
      <c r="AU63" s="115" t="s">
        <v>348</v>
      </c>
      <c r="AV63" s="111" t="s">
        <v>348</v>
      </c>
      <c r="AW63" s="115">
        <v>0.94240000000000002</v>
      </c>
      <c r="AX63" s="115">
        <v>1</v>
      </c>
      <c r="AY63" s="115">
        <v>1</v>
      </c>
      <c r="AZ63" s="115">
        <v>0.13919999999999999</v>
      </c>
      <c r="BA63" s="115">
        <v>0.55700000000000005</v>
      </c>
      <c r="BB63" s="115">
        <v>0.73419999999999996</v>
      </c>
      <c r="BC63" s="109">
        <v>2</v>
      </c>
      <c r="BD63" s="96">
        <v>2</v>
      </c>
      <c r="BE63" s="96">
        <v>2</v>
      </c>
      <c r="BF63" s="96">
        <v>2</v>
      </c>
      <c r="BG63" s="96">
        <v>1</v>
      </c>
      <c r="BH63" s="96">
        <v>2</v>
      </c>
      <c r="BI63" s="96">
        <v>2</v>
      </c>
      <c r="BJ63" s="96">
        <v>2</v>
      </c>
      <c r="BK63" s="96">
        <v>2</v>
      </c>
      <c r="BL63" s="97">
        <v>1</v>
      </c>
      <c r="BM63" s="97">
        <v>0.4249</v>
      </c>
      <c r="BN63" s="97">
        <v>0.50580000000000003</v>
      </c>
      <c r="BO63" s="97">
        <v>0.5</v>
      </c>
      <c r="BP63" s="97">
        <v>0.1522</v>
      </c>
      <c r="BQ63" s="97">
        <v>0.18140000000000001</v>
      </c>
      <c r="BR63" s="97">
        <v>0.5</v>
      </c>
      <c r="BS63" s="97">
        <v>0.1099</v>
      </c>
      <c r="BT63" s="97">
        <v>0.1283</v>
      </c>
      <c r="BU63" s="97">
        <v>0.5</v>
      </c>
      <c r="BV63" s="97">
        <v>0.1096</v>
      </c>
      <c r="BW63" s="97">
        <v>0.1283</v>
      </c>
      <c r="BX63" s="97">
        <v>0.5</v>
      </c>
      <c r="BY63" s="97">
        <v>4.9000000000000002E-2</v>
      </c>
      <c r="BZ63" s="97">
        <v>6.1699999999999998E-2</v>
      </c>
      <c r="CA63" s="97">
        <v>1</v>
      </c>
      <c r="CB63" s="97">
        <v>0.57509999999999994</v>
      </c>
      <c r="CC63" s="97">
        <v>0.58020000000000005</v>
      </c>
      <c r="CD63" s="97">
        <v>3</v>
      </c>
      <c r="CE63" s="97">
        <v>1</v>
      </c>
      <c r="CF63" s="97">
        <v>1</v>
      </c>
      <c r="CG63" s="97">
        <v>0</v>
      </c>
      <c r="CH63" s="97">
        <v>0.15140000000000001</v>
      </c>
      <c r="CI63" s="97">
        <v>0.27360000000000001</v>
      </c>
      <c r="CJ63" s="97">
        <v>1</v>
      </c>
      <c r="CK63" s="97">
        <v>0.17</v>
      </c>
      <c r="CL63" s="97">
        <v>0.183</v>
      </c>
      <c r="CM63" s="102">
        <v>0</v>
      </c>
      <c r="CN63" s="116">
        <v>40</v>
      </c>
      <c r="CO63" s="119" t="s">
        <v>590</v>
      </c>
    </row>
    <row r="64" spans="1:93" x14ac:dyDescent="0.25">
      <c r="A64" s="99" t="s">
        <v>76</v>
      </c>
      <c r="B64" s="100" t="s">
        <v>402</v>
      </c>
      <c r="C64" s="100" t="s">
        <v>350</v>
      </c>
      <c r="D64" s="100" t="s">
        <v>351</v>
      </c>
      <c r="E64" s="101" t="s">
        <v>556</v>
      </c>
      <c r="F64" s="110">
        <v>0.63390000000000002</v>
      </c>
      <c r="G64" s="97">
        <v>0.26229999999999998</v>
      </c>
      <c r="H64" s="97">
        <v>0.99670000000000003</v>
      </c>
      <c r="I64" s="97">
        <v>0.96450000000000002</v>
      </c>
      <c r="J64" s="97">
        <v>0.95920000000000005</v>
      </c>
      <c r="K64" s="97">
        <v>0.99670000000000003</v>
      </c>
      <c r="L64" s="97">
        <v>0.95740000000000003</v>
      </c>
      <c r="M64" s="111">
        <v>0.95860000000000001</v>
      </c>
      <c r="N64" s="111">
        <v>0.22450000000000001</v>
      </c>
      <c r="O64" s="111">
        <v>0.13730000000000001</v>
      </c>
      <c r="P64" s="115">
        <v>0.50780000000000003</v>
      </c>
      <c r="Q64" s="115">
        <v>0.2177</v>
      </c>
      <c r="R64" s="115">
        <v>2.3699999999999999E-2</v>
      </c>
      <c r="S64" s="115">
        <v>0.3589</v>
      </c>
      <c r="T64" s="115">
        <v>0.58330000000000004</v>
      </c>
      <c r="U64" s="115">
        <v>0.1176</v>
      </c>
      <c r="V64" s="115">
        <v>0.29170000000000001</v>
      </c>
      <c r="W64" s="115">
        <v>0.41670000000000001</v>
      </c>
      <c r="X64" s="115">
        <v>0.29409999999999997</v>
      </c>
      <c r="Y64" s="115">
        <v>0.3</v>
      </c>
      <c r="Z64" s="115">
        <v>0.377</v>
      </c>
      <c r="AA64" s="115">
        <v>0.41049999999999998</v>
      </c>
      <c r="AB64" s="115">
        <v>0.35</v>
      </c>
      <c r="AC64" s="115">
        <v>0.27210000000000001</v>
      </c>
      <c r="AD64" s="115">
        <v>0.2303</v>
      </c>
      <c r="AE64" s="115">
        <v>0.26669999999999999</v>
      </c>
      <c r="AF64" s="115" t="s">
        <v>348</v>
      </c>
      <c r="AG64" s="115" t="s">
        <v>348</v>
      </c>
      <c r="AH64" s="115">
        <v>0.67689999999999995</v>
      </c>
      <c r="AI64" s="115">
        <v>0.1489</v>
      </c>
      <c r="AJ64" s="115">
        <v>1.06E-2</v>
      </c>
      <c r="AK64" s="115">
        <v>0.32619999999999999</v>
      </c>
      <c r="AL64" s="115">
        <v>0.37630000000000002</v>
      </c>
      <c r="AM64" s="115">
        <v>7.1999999999999998E-3</v>
      </c>
      <c r="AN64" s="115">
        <v>0.94520000000000004</v>
      </c>
      <c r="AO64" s="115">
        <v>0.55630000000000002</v>
      </c>
      <c r="AP64" s="115">
        <v>0.8992</v>
      </c>
      <c r="AQ64" s="115">
        <v>0.61250000000000004</v>
      </c>
      <c r="AR64" s="115">
        <v>0.91800000000000004</v>
      </c>
      <c r="AS64" s="115">
        <v>0.73750000000000004</v>
      </c>
      <c r="AT64" s="115">
        <v>0.86109999999999998</v>
      </c>
      <c r="AU64" s="115" t="s">
        <v>348</v>
      </c>
      <c r="AV64" s="111" t="s">
        <v>348</v>
      </c>
      <c r="AW64" s="115">
        <v>0.99409999999999998</v>
      </c>
      <c r="AX64" s="115">
        <v>1</v>
      </c>
      <c r="AY64" s="115">
        <v>1</v>
      </c>
      <c r="AZ64" s="115">
        <v>0.35589999999999999</v>
      </c>
      <c r="BA64" s="115">
        <v>0.62709999999999999</v>
      </c>
      <c r="BB64" s="115">
        <v>0.74580000000000002</v>
      </c>
      <c r="BC64" s="109">
        <v>2</v>
      </c>
      <c r="BD64" s="96">
        <v>2</v>
      </c>
      <c r="BE64" s="96">
        <v>2</v>
      </c>
      <c r="BF64" s="96">
        <v>2</v>
      </c>
      <c r="BG64" s="96">
        <v>1</v>
      </c>
      <c r="BH64" s="96">
        <v>2</v>
      </c>
      <c r="BI64" s="96">
        <v>2</v>
      </c>
      <c r="BJ64" s="96">
        <v>2</v>
      </c>
      <c r="BK64" s="96">
        <v>2</v>
      </c>
      <c r="BL64" s="97">
        <v>2</v>
      </c>
      <c r="BM64" s="97">
        <v>0.63390000000000002</v>
      </c>
      <c r="BN64" s="97">
        <v>0.62339999999999995</v>
      </c>
      <c r="BO64" s="97">
        <v>1</v>
      </c>
      <c r="BP64" s="97">
        <v>0.21859999999999999</v>
      </c>
      <c r="BQ64" s="97">
        <v>0.23860000000000001</v>
      </c>
      <c r="BR64" s="97">
        <v>0.5</v>
      </c>
      <c r="BS64" s="97">
        <v>7.7799999999999994E-2</v>
      </c>
      <c r="BT64" s="97">
        <v>0.13600000000000001</v>
      </c>
      <c r="BU64" s="97">
        <v>1.5</v>
      </c>
      <c r="BV64" s="97">
        <v>0.2</v>
      </c>
      <c r="BW64" s="97">
        <v>0.22550000000000001</v>
      </c>
      <c r="BX64" s="97">
        <v>0</v>
      </c>
      <c r="BY64" s="97">
        <v>6.6699999999999995E-2</v>
      </c>
      <c r="BZ64" s="97">
        <v>4.07E-2</v>
      </c>
      <c r="CA64" s="97">
        <v>2</v>
      </c>
      <c r="CB64" s="97">
        <v>0.65469999999999995</v>
      </c>
      <c r="CC64" s="97">
        <v>0.67689999999999995</v>
      </c>
      <c r="CD64" s="97">
        <v>3</v>
      </c>
      <c r="CE64" s="97">
        <v>1</v>
      </c>
      <c r="CF64" s="97">
        <v>1</v>
      </c>
      <c r="CG64" s="97">
        <v>0</v>
      </c>
      <c r="CH64" s="97">
        <v>0.17030000000000001</v>
      </c>
      <c r="CI64" s="97">
        <v>0.17430000000000001</v>
      </c>
      <c r="CJ64" s="97">
        <v>2</v>
      </c>
      <c r="CK64" s="97">
        <v>0.38600000000000001</v>
      </c>
      <c r="CL64" s="97">
        <v>0.32100000000000001</v>
      </c>
      <c r="CM64" s="102">
        <v>0</v>
      </c>
      <c r="CN64" s="116">
        <v>40</v>
      </c>
      <c r="CO64" s="119" t="s">
        <v>590</v>
      </c>
    </row>
    <row r="65" spans="1:93" x14ac:dyDescent="0.25">
      <c r="A65" s="99" t="s">
        <v>77</v>
      </c>
      <c r="B65" s="100" t="s">
        <v>557</v>
      </c>
      <c r="C65" s="100" t="s">
        <v>77</v>
      </c>
      <c r="D65" s="100" t="s">
        <v>351</v>
      </c>
      <c r="E65" s="101" t="s">
        <v>558</v>
      </c>
      <c r="F65" s="110">
        <v>0.52380000000000004</v>
      </c>
      <c r="G65" s="97">
        <v>0.23810000000000001</v>
      </c>
      <c r="H65" s="97">
        <v>0.95650000000000002</v>
      </c>
      <c r="I65" s="97">
        <v>1</v>
      </c>
      <c r="J65" s="97">
        <v>1</v>
      </c>
      <c r="K65" s="97">
        <v>0.95650000000000002</v>
      </c>
      <c r="L65" s="97">
        <v>1</v>
      </c>
      <c r="M65" s="111">
        <v>0.97219999999999995</v>
      </c>
      <c r="N65" s="111">
        <v>0.1429</v>
      </c>
      <c r="O65" s="111">
        <v>2.86E-2</v>
      </c>
      <c r="P65" s="115">
        <v>0.35709999999999997</v>
      </c>
      <c r="Q65" s="115">
        <v>9.5200000000000007E-2</v>
      </c>
      <c r="R65" s="115">
        <v>2.86E-2</v>
      </c>
      <c r="S65" s="115">
        <v>0.23530000000000001</v>
      </c>
      <c r="T65" s="115">
        <v>0</v>
      </c>
      <c r="U65" s="115">
        <v>0.66669999999999996</v>
      </c>
      <c r="V65" s="115">
        <v>1</v>
      </c>
      <c r="W65" s="115">
        <v>0</v>
      </c>
      <c r="X65" s="115">
        <v>0.33329999999999999</v>
      </c>
      <c r="Y65" s="115">
        <v>0</v>
      </c>
      <c r="Z65" s="115">
        <v>0.34139999999999998</v>
      </c>
      <c r="AA65" s="115">
        <v>0.36459999999999998</v>
      </c>
      <c r="AB65" s="115">
        <v>0.3397</v>
      </c>
      <c r="AC65" s="115">
        <v>0.32579999999999998</v>
      </c>
      <c r="AD65" s="115">
        <v>0.27239999999999998</v>
      </c>
      <c r="AE65" s="115">
        <v>0.21299999999999999</v>
      </c>
      <c r="AF65" s="115" t="s">
        <v>348</v>
      </c>
      <c r="AG65" s="115" t="s">
        <v>348</v>
      </c>
      <c r="AH65" s="115">
        <v>0.7208</v>
      </c>
      <c r="AI65" s="115">
        <v>0.12540000000000001</v>
      </c>
      <c r="AJ65" s="115">
        <v>8.5000000000000006E-3</v>
      </c>
      <c r="AK65" s="115">
        <v>0.2</v>
      </c>
      <c r="AL65" s="115">
        <v>0.56669999999999998</v>
      </c>
      <c r="AM65" s="115">
        <v>3.3300000000000003E-2</v>
      </c>
      <c r="AN65" s="115">
        <v>0.63329999999999997</v>
      </c>
      <c r="AO65" s="115">
        <v>0.1875</v>
      </c>
      <c r="AP65" s="115">
        <v>0.8</v>
      </c>
      <c r="AQ65" s="115">
        <v>0.1875</v>
      </c>
      <c r="AR65" s="115">
        <v>0.72409999999999997</v>
      </c>
      <c r="AS65" s="115">
        <v>0.28129999999999999</v>
      </c>
      <c r="AT65" s="115">
        <v>1</v>
      </c>
      <c r="AU65" s="115" t="s">
        <v>348</v>
      </c>
      <c r="AV65" s="111" t="s">
        <v>348</v>
      </c>
      <c r="AW65" s="115">
        <v>1</v>
      </c>
      <c r="AX65" s="115">
        <v>1</v>
      </c>
      <c r="AY65" s="115">
        <v>1</v>
      </c>
      <c r="AZ65" s="115">
        <v>0.1429</v>
      </c>
      <c r="BA65" s="115">
        <v>0.71430000000000005</v>
      </c>
      <c r="BB65" s="115">
        <v>0.71430000000000005</v>
      </c>
      <c r="BC65" s="109">
        <v>2</v>
      </c>
      <c r="BD65" s="96">
        <v>2</v>
      </c>
      <c r="BE65" s="96">
        <v>2</v>
      </c>
      <c r="BF65" s="96">
        <v>2</v>
      </c>
      <c r="BG65" s="96">
        <v>2</v>
      </c>
      <c r="BH65" s="96">
        <v>2</v>
      </c>
      <c r="BI65" s="96">
        <v>2</v>
      </c>
      <c r="BJ65" s="96">
        <v>2</v>
      </c>
      <c r="BK65" s="96">
        <v>2</v>
      </c>
      <c r="BL65" s="97">
        <v>3</v>
      </c>
      <c r="BM65" s="97">
        <v>0.52380000000000004</v>
      </c>
      <c r="BN65" s="97">
        <v>0.73329999999999995</v>
      </c>
      <c r="BO65" s="97">
        <v>0</v>
      </c>
      <c r="BP65" s="97">
        <v>0.15790000000000001</v>
      </c>
      <c r="BQ65" s="97">
        <v>0.13639999999999999</v>
      </c>
      <c r="BR65" s="97">
        <v>0.5</v>
      </c>
      <c r="BS65" s="97">
        <v>6.6699999999999995E-2</v>
      </c>
      <c r="BT65" s="97">
        <v>7.8899999999999998E-2</v>
      </c>
      <c r="BU65" s="97">
        <v>0</v>
      </c>
      <c r="BV65" s="97">
        <v>0.13159999999999999</v>
      </c>
      <c r="BW65" s="97">
        <v>9.0899999999999995E-2</v>
      </c>
      <c r="BX65" s="97">
        <v>0</v>
      </c>
      <c r="BY65" s="97">
        <v>6.6699999999999995E-2</v>
      </c>
      <c r="BZ65" s="97">
        <v>5.2600000000000001E-2</v>
      </c>
      <c r="CA65" s="97">
        <v>3</v>
      </c>
      <c r="CB65" s="97">
        <v>0.69120000000000004</v>
      </c>
      <c r="CC65" s="97">
        <v>0.7208</v>
      </c>
      <c r="CD65" s="97">
        <v>3</v>
      </c>
      <c r="CE65" s="97">
        <v>1</v>
      </c>
      <c r="CF65" s="97">
        <v>1</v>
      </c>
      <c r="CG65" s="97">
        <v>2</v>
      </c>
      <c r="CH65" s="97">
        <v>0.1368</v>
      </c>
      <c r="CI65" s="97">
        <v>0.11550000000000001</v>
      </c>
      <c r="CJ65" s="97">
        <v>0</v>
      </c>
      <c r="CK65" s="97">
        <v>0.19</v>
      </c>
      <c r="CL65" s="97">
        <v>0.16</v>
      </c>
      <c r="CM65" s="102">
        <v>1</v>
      </c>
      <c r="CN65" s="116">
        <v>40</v>
      </c>
      <c r="CO65" s="119" t="s">
        <v>590</v>
      </c>
    </row>
    <row r="66" spans="1:93" x14ac:dyDescent="0.25">
      <c r="A66" s="99" t="s">
        <v>261</v>
      </c>
      <c r="B66" s="100" t="s">
        <v>559</v>
      </c>
      <c r="C66" s="100" t="s">
        <v>350</v>
      </c>
      <c r="D66" s="100" t="s">
        <v>351</v>
      </c>
      <c r="E66" s="101" t="s">
        <v>552</v>
      </c>
      <c r="F66" s="110">
        <v>1</v>
      </c>
      <c r="G66" s="97">
        <v>0</v>
      </c>
      <c r="H66" s="97" t="s">
        <v>422</v>
      </c>
      <c r="I66" s="97">
        <v>0.73680000000000001</v>
      </c>
      <c r="J66" s="97">
        <v>0.3846</v>
      </c>
      <c r="K66" s="97" t="s">
        <v>422</v>
      </c>
      <c r="L66" s="97">
        <v>0.66669999999999996</v>
      </c>
      <c r="M66" s="111">
        <v>0.31709999999999999</v>
      </c>
      <c r="N66" s="111" t="s">
        <v>422</v>
      </c>
      <c r="O66" s="111">
        <v>7.1400000000000005E-2</v>
      </c>
      <c r="P66" s="115">
        <v>0.8</v>
      </c>
      <c r="Q66" s="115" t="s">
        <v>422</v>
      </c>
      <c r="R66" s="115">
        <v>0</v>
      </c>
      <c r="S66" s="115">
        <v>0.15379999999999999</v>
      </c>
      <c r="T66" s="115" t="s">
        <v>422</v>
      </c>
      <c r="U66" s="115">
        <v>0</v>
      </c>
      <c r="V66" s="115">
        <v>0</v>
      </c>
      <c r="W66" s="115" t="s">
        <v>422</v>
      </c>
      <c r="X66" s="115">
        <v>0</v>
      </c>
      <c r="Y66" s="115">
        <v>0</v>
      </c>
      <c r="Z66" s="115" t="s">
        <v>422</v>
      </c>
      <c r="AA66" s="115">
        <v>0.15359999999999999</v>
      </c>
      <c r="AB66" s="115">
        <v>-0.15</v>
      </c>
      <c r="AC66" s="115" t="s">
        <v>422</v>
      </c>
      <c r="AD66" s="115">
        <v>0</v>
      </c>
      <c r="AE66" s="115">
        <v>2.8000000000000001E-2</v>
      </c>
      <c r="AF66" s="115" t="s">
        <v>348</v>
      </c>
      <c r="AG66" s="115" t="s">
        <v>348</v>
      </c>
      <c r="AH66" s="115">
        <v>1.7899999999999999E-2</v>
      </c>
      <c r="AI66" s="115">
        <v>0</v>
      </c>
      <c r="AJ66" s="115">
        <v>0</v>
      </c>
      <c r="AK66" s="115" t="s">
        <v>422</v>
      </c>
      <c r="AL66" s="115" t="s">
        <v>422</v>
      </c>
      <c r="AM66" s="115" t="s">
        <v>422</v>
      </c>
      <c r="AN66" s="115" t="s">
        <v>422</v>
      </c>
      <c r="AO66" s="115" t="s">
        <v>422</v>
      </c>
      <c r="AP66" s="115" t="s">
        <v>422</v>
      </c>
      <c r="AQ66" s="115" t="s">
        <v>422</v>
      </c>
      <c r="AR66" s="115" t="s">
        <v>422</v>
      </c>
      <c r="AS66" s="115" t="s">
        <v>422</v>
      </c>
      <c r="AT66" s="115" t="s">
        <v>422</v>
      </c>
      <c r="AU66" s="115" t="s">
        <v>348</v>
      </c>
      <c r="AV66" s="111" t="s">
        <v>348</v>
      </c>
      <c r="AW66" s="115" t="s">
        <v>422</v>
      </c>
      <c r="AX66" s="115" t="s">
        <v>422</v>
      </c>
      <c r="AY66" s="115">
        <v>1</v>
      </c>
      <c r="AZ66" s="115" t="s">
        <v>422</v>
      </c>
      <c r="BA66" s="115" t="s">
        <v>422</v>
      </c>
      <c r="BB66" s="115" t="s">
        <v>422</v>
      </c>
      <c r="BC66" s="109">
        <v>2</v>
      </c>
      <c r="BD66" s="96">
        <v>2</v>
      </c>
      <c r="BE66" s="96">
        <v>2</v>
      </c>
      <c r="BF66" s="96">
        <v>2</v>
      </c>
      <c r="BG66" s="96" t="s">
        <v>422</v>
      </c>
      <c r="BH66" s="96" t="s">
        <v>422</v>
      </c>
      <c r="BI66" s="96">
        <v>2</v>
      </c>
      <c r="BJ66" s="96">
        <v>2</v>
      </c>
      <c r="BK66" s="96">
        <v>2</v>
      </c>
      <c r="BL66" s="97">
        <v>2</v>
      </c>
      <c r="BM66" s="97">
        <v>1</v>
      </c>
      <c r="BN66" s="97">
        <v>0.66669999999999996</v>
      </c>
      <c r="BO66" s="97" t="s">
        <v>422</v>
      </c>
      <c r="BP66" s="97" t="s">
        <v>422</v>
      </c>
      <c r="BQ66" s="97" t="s">
        <v>422</v>
      </c>
      <c r="BR66" s="97">
        <v>0.5</v>
      </c>
      <c r="BS66" s="97">
        <v>0</v>
      </c>
      <c r="BT66" s="97">
        <v>7.1400000000000005E-2</v>
      </c>
      <c r="BU66" s="97" t="s">
        <v>422</v>
      </c>
      <c r="BV66" s="97" t="s">
        <v>422</v>
      </c>
      <c r="BW66" s="97" t="s">
        <v>422</v>
      </c>
      <c r="BX66" s="97">
        <v>0</v>
      </c>
      <c r="BY66" s="97">
        <v>0</v>
      </c>
      <c r="BZ66" s="97">
        <v>0</v>
      </c>
      <c r="CA66" s="97">
        <v>1</v>
      </c>
      <c r="CB66" s="97">
        <v>1.72E-2</v>
      </c>
      <c r="CC66" s="97">
        <v>1.7899999999999999E-2</v>
      </c>
      <c r="CD66" s="97" t="s">
        <v>422</v>
      </c>
      <c r="CE66" s="97" t="s">
        <v>422</v>
      </c>
      <c r="CF66" s="97" t="s">
        <v>422</v>
      </c>
      <c r="CG66" s="97">
        <v>3</v>
      </c>
      <c r="CH66" s="97" t="s">
        <v>422</v>
      </c>
      <c r="CI66" s="97">
        <v>0</v>
      </c>
      <c r="CJ66" s="97">
        <v>1</v>
      </c>
      <c r="CK66" s="97" t="s">
        <v>422</v>
      </c>
      <c r="CL66" s="97">
        <v>1.7999999999999999E-2</v>
      </c>
      <c r="CM66" s="102">
        <v>0</v>
      </c>
      <c r="CN66" s="116">
        <v>30</v>
      </c>
      <c r="CO66" s="119" t="s">
        <v>590</v>
      </c>
    </row>
    <row r="67" spans="1:93" x14ac:dyDescent="0.25">
      <c r="A67" s="99" t="s">
        <v>264</v>
      </c>
      <c r="B67" s="100" t="s">
        <v>560</v>
      </c>
      <c r="C67" s="100" t="s">
        <v>69</v>
      </c>
      <c r="D67" s="100" t="s">
        <v>351</v>
      </c>
      <c r="E67" s="101" t="s">
        <v>546</v>
      </c>
      <c r="F67" s="110" t="s">
        <v>422</v>
      </c>
      <c r="G67" s="97" t="s">
        <v>422</v>
      </c>
      <c r="H67" s="97">
        <v>0</v>
      </c>
      <c r="I67" s="97">
        <v>0</v>
      </c>
      <c r="J67" s="97">
        <v>0</v>
      </c>
      <c r="K67" s="97">
        <v>0</v>
      </c>
      <c r="L67" s="97">
        <v>0</v>
      </c>
      <c r="M67" s="111">
        <v>0</v>
      </c>
      <c r="N67" s="111">
        <v>0</v>
      </c>
      <c r="O67" s="111">
        <v>0</v>
      </c>
      <c r="P67" s="115">
        <v>0</v>
      </c>
      <c r="Q67" s="115">
        <v>0</v>
      </c>
      <c r="R67" s="115">
        <v>0</v>
      </c>
      <c r="S67" s="115">
        <v>0</v>
      </c>
      <c r="T67" s="115">
        <v>0</v>
      </c>
      <c r="U67" s="115">
        <v>0</v>
      </c>
      <c r="V67" s="115">
        <v>0</v>
      </c>
      <c r="W67" s="115">
        <v>0</v>
      </c>
      <c r="X67" s="115">
        <v>0</v>
      </c>
      <c r="Y67" s="115">
        <v>0</v>
      </c>
      <c r="Z67" s="115">
        <v>0</v>
      </c>
      <c r="AA67" s="115">
        <v>0</v>
      </c>
      <c r="AB67" s="115">
        <v>0</v>
      </c>
      <c r="AC67" s="115">
        <v>0</v>
      </c>
      <c r="AD67" s="115">
        <v>0</v>
      </c>
      <c r="AE67" s="115">
        <v>0</v>
      </c>
      <c r="AF67" s="115" t="s">
        <v>348</v>
      </c>
      <c r="AG67" s="115" t="s">
        <v>422</v>
      </c>
      <c r="AH67" s="115">
        <v>1</v>
      </c>
      <c r="AI67" s="115">
        <v>0</v>
      </c>
      <c r="AJ67" s="115">
        <v>0</v>
      </c>
      <c r="AK67" s="115" t="s">
        <v>422</v>
      </c>
      <c r="AL67" s="115" t="s">
        <v>422</v>
      </c>
      <c r="AM67" s="115" t="s">
        <v>422</v>
      </c>
      <c r="AN67" s="115" t="s">
        <v>422</v>
      </c>
      <c r="AO67" s="115" t="s">
        <v>422</v>
      </c>
      <c r="AP67" s="115" t="s">
        <v>422</v>
      </c>
      <c r="AQ67" s="115" t="s">
        <v>422</v>
      </c>
      <c r="AR67" s="115" t="s">
        <v>422</v>
      </c>
      <c r="AS67" s="115" t="s">
        <v>422</v>
      </c>
      <c r="AT67" s="115" t="s">
        <v>422</v>
      </c>
      <c r="AU67" s="115" t="s">
        <v>348</v>
      </c>
      <c r="AV67" s="111" t="s">
        <v>422</v>
      </c>
      <c r="AW67" s="115" t="s">
        <v>422</v>
      </c>
      <c r="AX67" s="115" t="s">
        <v>422</v>
      </c>
      <c r="AY67" s="115" t="s">
        <v>422</v>
      </c>
      <c r="AZ67" s="115">
        <v>1</v>
      </c>
      <c r="BA67" s="115">
        <v>1</v>
      </c>
      <c r="BB67" s="115">
        <v>1</v>
      </c>
      <c r="BC67" s="109">
        <v>2</v>
      </c>
      <c r="BD67" s="96">
        <v>2</v>
      </c>
      <c r="BE67" s="96" t="s">
        <v>422</v>
      </c>
      <c r="BF67" s="96">
        <v>2</v>
      </c>
      <c r="BG67" s="96" t="s">
        <v>422</v>
      </c>
      <c r="BH67" s="96" t="s">
        <v>422</v>
      </c>
      <c r="BI67" s="96" t="s">
        <v>422</v>
      </c>
      <c r="BJ67" s="96">
        <v>2</v>
      </c>
      <c r="BK67" s="96" t="s">
        <v>422</v>
      </c>
      <c r="BL67" s="97">
        <v>3</v>
      </c>
      <c r="BM67" s="97" t="s">
        <v>422</v>
      </c>
      <c r="BN67" s="97">
        <v>1</v>
      </c>
      <c r="BO67" s="97" t="s">
        <v>422</v>
      </c>
      <c r="BP67" s="97" t="s">
        <v>422</v>
      </c>
      <c r="BQ67" s="97" t="s">
        <v>422</v>
      </c>
      <c r="BR67" s="97" t="s">
        <v>422</v>
      </c>
      <c r="BS67" s="97" t="s">
        <v>422</v>
      </c>
      <c r="BT67" s="97" t="s">
        <v>422</v>
      </c>
      <c r="BU67" s="97" t="s">
        <v>422</v>
      </c>
      <c r="BV67" s="97" t="s">
        <v>422</v>
      </c>
      <c r="BW67" s="97" t="s">
        <v>422</v>
      </c>
      <c r="BX67" s="97" t="s">
        <v>422</v>
      </c>
      <c r="BY67" s="97" t="s">
        <v>422</v>
      </c>
      <c r="BZ67" s="97" t="s">
        <v>422</v>
      </c>
      <c r="CA67" s="97">
        <v>3</v>
      </c>
      <c r="CB67" s="97">
        <v>1</v>
      </c>
      <c r="CC67" s="97">
        <v>1</v>
      </c>
      <c r="CD67" s="97" t="s">
        <v>422</v>
      </c>
      <c r="CE67" s="97" t="s">
        <v>422</v>
      </c>
      <c r="CF67" s="97" t="s">
        <v>422</v>
      </c>
      <c r="CG67" s="97">
        <v>3</v>
      </c>
      <c r="CH67" s="97" t="s">
        <v>422</v>
      </c>
      <c r="CI67" s="97">
        <v>0</v>
      </c>
      <c r="CJ67" s="97">
        <v>3</v>
      </c>
      <c r="CK67" s="97">
        <v>1</v>
      </c>
      <c r="CL67" s="97">
        <v>1</v>
      </c>
      <c r="CM67" s="102">
        <v>1</v>
      </c>
      <c r="CN67" s="116">
        <v>21</v>
      </c>
      <c r="CO67" s="119" t="s">
        <v>591</v>
      </c>
    </row>
    <row r="68" spans="1:93" x14ac:dyDescent="0.25">
      <c r="A68" s="99" t="s">
        <v>262</v>
      </c>
      <c r="B68" s="100" t="s">
        <v>561</v>
      </c>
      <c r="C68" s="100" t="s">
        <v>562</v>
      </c>
      <c r="D68" s="100" t="s">
        <v>351</v>
      </c>
      <c r="E68" s="101" t="s">
        <v>563</v>
      </c>
      <c r="F68" s="110" t="s">
        <v>422</v>
      </c>
      <c r="G68" s="97" t="s">
        <v>422</v>
      </c>
      <c r="H68" s="97">
        <v>0</v>
      </c>
      <c r="I68" s="97">
        <v>0</v>
      </c>
      <c r="J68" s="97">
        <v>0</v>
      </c>
      <c r="K68" s="97">
        <v>0</v>
      </c>
      <c r="L68" s="97">
        <v>0</v>
      </c>
      <c r="M68" s="111">
        <v>0</v>
      </c>
      <c r="N68" s="111">
        <v>0</v>
      </c>
      <c r="O68" s="111">
        <v>0</v>
      </c>
      <c r="P68" s="115">
        <v>0</v>
      </c>
      <c r="Q68" s="115">
        <v>0</v>
      </c>
      <c r="R68" s="115">
        <v>0</v>
      </c>
      <c r="S68" s="115">
        <v>0</v>
      </c>
      <c r="T68" s="115">
        <v>0</v>
      </c>
      <c r="U68" s="115">
        <v>0</v>
      </c>
      <c r="V68" s="115">
        <v>0</v>
      </c>
      <c r="W68" s="115">
        <v>0</v>
      </c>
      <c r="X68" s="115">
        <v>0</v>
      </c>
      <c r="Y68" s="115">
        <v>0</v>
      </c>
      <c r="Z68" s="115">
        <v>0</v>
      </c>
      <c r="AA68" s="115">
        <v>0</v>
      </c>
      <c r="AB68" s="115">
        <v>0</v>
      </c>
      <c r="AC68" s="115">
        <v>0</v>
      </c>
      <c r="AD68" s="115">
        <v>0</v>
      </c>
      <c r="AE68" s="115">
        <v>0</v>
      </c>
      <c r="AF68" s="115" t="s">
        <v>348</v>
      </c>
      <c r="AG68" s="115" t="s">
        <v>422</v>
      </c>
      <c r="AH68" s="115" t="s">
        <v>422</v>
      </c>
      <c r="AI68" s="115" t="s">
        <v>422</v>
      </c>
      <c r="AJ68" s="115" t="s">
        <v>422</v>
      </c>
      <c r="AK68" s="115" t="s">
        <v>422</v>
      </c>
      <c r="AL68" s="115" t="s">
        <v>422</v>
      </c>
      <c r="AM68" s="115" t="s">
        <v>422</v>
      </c>
      <c r="AN68" s="115" t="s">
        <v>422</v>
      </c>
      <c r="AO68" s="115" t="s">
        <v>422</v>
      </c>
      <c r="AP68" s="115" t="s">
        <v>422</v>
      </c>
      <c r="AQ68" s="115" t="s">
        <v>422</v>
      </c>
      <c r="AR68" s="115" t="s">
        <v>422</v>
      </c>
      <c r="AS68" s="115" t="s">
        <v>422</v>
      </c>
      <c r="AT68" s="115" t="s">
        <v>422</v>
      </c>
      <c r="AU68" s="115" t="s">
        <v>348</v>
      </c>
      <c r="AV68" s="115" t="s">
        <v>422</v>
      </c>
      <c r="AW68" s="115" t="s">
        <v>422</v>
      </c>
      <c r="AX68" s="115" t="s">
        <v>422</v>
      </c>
      <c r="AY68" s="115" t="s">
        <v>422</v>
      </c>
      <c r="AZ68" s="115" t="s">
        <v>422</v>
      </c>
      <c r="BA68" s="115" t="s">
        <v>422</v>
      </c>
      <c r="BB68" s="115" t="s">
        <v>422</v>
      </c>
      <c r="BC68" s="109">
        <v>2</v>
      </c>
      <c r="BD68" s="96">
        <v>2</v>
      </c>
      <c r="BE68" s="96" t="s">
        <v>422</v>
      </c>
      <c r="BF68" s="96">
        <v>2</v>
      </c>
      <c r="BG68" s="96" t="s">
        <v>422</v>
      </c>
      <c r="BH68" s="96" t="s">
        <v>422</v>
      </c>
      <c r="BI68" s="96" t="s">
        <v>422</v>
      </c>
      <c r="BJ68" s="96">
        <v>2</v>
      </c>
      <c r="BK68" s="96" t="s">
        <v>422</v>
      </c>
      <c r="BL68" s="97" t="s">
        <v>422</v>
      </c>
      <c r="BM68" s="97" t="s">
        <v>422</v>
      </c>
      <c r="BN68" s="97" t="s">
        <v>422</v>
      </c>
      <c r="BO68" s="97" t="s">
        <v>422</v>
      </c>
      <c r="BP68" s="97" t="s">
        <v>422</v>
      </c>
      <c r="BQ68" s="97" t="s">
        <v>422</v>
      </c>
      <c r="BR68" s="97" t="s">
        <v>422</v>
      </c>
      <c r="BS68" s="97" t="s">
        <v>422</v>
      </c>
      <c r="BT68" s="97" t="s">
        <v>422</v>
      </c>
      <c r="BU68" s="97" t="s">
        <v>422</v>
      </c>
      <c r="BV68" s="97" t="s">
        <v>422</v>
      </c>
      <c r="BW68" s="97" t="s">
        <v>422</v>
      </c>
      <c r="BX68" s="97" t="s">
        <v>422</v>
      </c>
      <c r="BY68" s="97" t="s">
        <v>422</v>
      </c>
      <c r="BZ68" s="97" t="s">
        <v>422</v>
      </c>
      <c r="CA68" s="97" t="s">
        <v>422</v>
      </c>
      <c r="CB68" s="97">
        <v>1</v>
      </c>
      <c r="CC68" s="97" t="s">
        <v>422</v>
      </c>
      <c r="CD68" s="97" t="s">
        <v>422</v>
      </c>
      <c r="CE68" s="97" t="s">
        <v>422</v>
      </c>
      <c r="CF68" s="97" t="s">
        <v>422</v>
      </c>
      <c r="CG68" s="97" t="s">
        <v>422</v>
      </c>
      <c r="CH68" s="97" t="s">
        <v>422</v>
      </c>
      <c r="CI68" s="97" t="s">
        <v>422</v>
      </c>
      <c r="CJ68" s="97">
        <v>0</v>
      </c>
      <c r="CK68" s="97">
        <v>1</v>
      </c>
      <c r="CL68" s="97">
        <v>0</v>
      </c>
      <c r="CM68" s="102">
        <v>0</v>
      </c>
      <c r="CN68" s="116">
        <v>12</v>
      </c>
      <c r="CO68" s="119" t="s">
        <v>590</v>
      </c>
    </row>
    <row r="69" spans="1:93" x14ac:dyDescent="0.25">
      <c r="A69" s="99" t="s">
        <v>275</v>
      </c>
      <c r="B69" s="100" t="s">
        <v>403</v>
      </c>
      <c r="C69" s="100" t="s">
        <v>51</v>
      </c>
      <c r="D69" s="100" t="s">
        <v>351</v>
      </c>
      <c r="E69" s="101" t="s">
        <v>564</v>
      </c>
      <c r="F69" s="110" t="s">
        <v>422</v>
      </c>
      <c r="G69" s="97" t="s">
        <v>422</v>
      </c>
      <c r="H69" s="97">
        <v>0</v>
      </c>
      <c r="I69" s="97">
        <v>0</v>
      </c>
      <c r="J69" s="97">
        <v>0</v>
      </c>
      <c r="K69" s="97">
        <v>0</v>
      </c>
      <c r="L69" s="97">
        <v>0</v>
      </c>
      <c r="M69" s="111">
        <v>0</v>
      </c>
      <c r="N69" s="111">
        <v>0</v>
      </c>
      <c r="O69" s="111">
        <v>0</v>
      </c>
      <c r="P69" s="115">
        <v>0</v>
      </c>
      <c r="Q69" s="115">
        <v>0</v>
      </c>
      <c r="R69" s="115">
        <v>0</v>
      </c>
      <c r="S69" s="115">
        <v>0</v>
      </c>
      <c r="T69" s="115">
        <v>0</v>
      </c>
      <c r="U69" s="115">
        <v>0</v>
      </c>
      <c r="V69" s="115">
        <v>0</v>
      </c>
      <c r="W69" s="115">
        <v>0</v>
      </c>
      <c r="X69" s="115">
        <v>0</v>
      </c>
      <c r="Y69" s="115">
        <v>0</v>
      </c>
      <c r="Z69" s="115">
        <v>0</v>
      </c>
      <c r="AA69" s="115">
        <v>0</v>
      </c>
      <c r="AB69" s="115">
        <v>0</v>
      </c>
      <c r="AC69" s="115">
        <v>0</v>
      </c>
      <c r="AD69" s="115">
        <v>0</v>
      </c>
      <c r="AE69" s="115">
        <v>0</v>
      </c>
      <c r="AF69" s="115" t="s">
        <v>348</v>
      </c>
      <c r="AG69" s="115" t="s">
        <v>422</v>
      </c>
      <c r="AH69" s="115" t="s">
        <v>422</v>
      </c>
      <c r="AI69" s="115" t="s">
        <v>422</v>
      </c>
      <c r="AJ69" s="115" t="s">
        <v>422</v>
      </c>
      <c r="AK69" s="115" t="s">
        <v>422</v>
      </c>
      <c r="AL69" s="115" t="s">
        <v>422</v>
      </c>
      <c r="AM69" s="115" t="s">
        <v>422</v>
      </c>
      <c r="AN69" s="115" t="s">
        <v>422</v>
      </c>
      <c r="AO69" s="115" t="s">
        <v>422</v>
      </c>
      <c r="AP69" s="115" t="s">
        <v>422</v>
      </c>
      <c r="AQ69" s="115" t="s">
        <v>422</v>
      </c>
      <c r="AR69" s="115" t="s">
        <v>422</v>
      </c>
      <c r="AS69" s="115" t="s">
        <v>422</v>
      </c>
      <c r="AT69" s="115" t="s">
        <v>422</v>
      </c>
      <c r="AU69" s="115" t="s">
        <v>348</v>
      </c>
      <c r="AV69" s="115" t="s">
        <v>422</v>
      </c>
      <c r="AW69" s="115" t="s">
        <v>422</v>
      </c>
      <c r="AX69" s="115" t="s">
        <v>422</v>
      </c>
      <c r="AY69" s="115">
        <v>1</v>
      </c>
      <c r="AZ69" s="115" t="s">
        <v>422</v>
      </c>
      <c r="BA69" s="115" t="s">
        <v>422</v>
      </c>
      <c r="BB69" s="115" t="s">
        <v>422</v>
      </c>
      <c r="BC69" s="109">
        <v>2</v>
      </c>
      <c r="BD69" s="96">
        <v>2</v>
      </c>
      <c r="BE69" s="96">
        <v>2</v>
      </c>
      <c r="BF69" s="96">
        <v>2</v>
      </c>
      <c r="BG69" s="96" t="s">
        <v>422</v>
      </c>
      <c r="BH69" s="96" t="s">
        <v>422</v>
      </c>
      <c r="BI69" s="96" t="s">
        <v>422</v>
      </c>
      <c r="BJ69" s="96">
        <v>2</v>
      </c>
      <c r="BK69" s="96" t="s">
        <v>422</v>
      </c>
      <c r="BL69" s="97" t="s">
        <v>422</v>
      </c>
      <c r="BM69" s="97" t="s">
        <v>422</v>
      </c>
      <c r="BN69" s="97" t="s">
        <v>422</v>
      </c>
      <c r="BO69" s="97" t="s">
        <v>422</v>
      </c>
      <c r="BP69" s="97" t="s">
        <v>422</v>
      </c>
      <c r="BQ69" s="97" t="s">
        <v>422</v>
      </c>
      <c r="BR69" s="97" t="s">
        <v>422</v>
      </c>
      <c r="BS69" s="97" t="s">
        <v>422</v>
      </c>
      <c r="BT69" s="97" t="s">
        <v>422</v>
      </c>
      <c r="BU69" s="97" t="s">
        <v>422</v>
      </c>
      <c r="BV69" s="97" t="s">
        <v>422</v>
      </c>
      <c r="BW69" s="97" t="s">
        <v>422</v>
      </c>
      <c r="BX69" s="97" t="s">
        <v>422</v>
      </c>
      <c r="BY69" s="97" t="s">
        <v>422</v>
      </c>
      <c r="BZ69" s="97" t="s">
        <v>422</v>
      </c>
      <c r="CA69" s="97" t="s">
        <v>422</v>
      </c>
      <c r="CB69" s="97" t="s">
        <v>422</v>
      </c>
      <c r="CC69" s="97" t="s">
        <v>422</v>
      </c>
      <c r="CD69" s="97" t="s">
        <v>422</v>
      </c>
      <c r="CE69" s="97" t="s">
        <v>422</v>
      </c>
      <c r="CF69" s="97" t="s">
        <v>422</v>
      </c>
      <c r="CG69" s="97" t="s">
        <v>422</v>
      </c>
      <c r="CH69" s="97" t="s">
        <v>422</v>
      </c>
      <c r="CI69" s="97" t="s">
        <v>422</v>
      </c>
      <c r="CJ69" s="97">
        <v>3</v>
      </c>
      <c r="CK69" s="97">
        <v>0.41699999999999998</v>
      </c>
      <c r="CL69" s="97">
        <v>1</v>
      </c>
      <c r="CM69" s="102">
        <v>0</v>
      </c>
      <c r="CN69" s="116">
        <v>14</v>
      </c>
      <c r="CO69" s="119" t="s">
        <v>591</v>
      </c>
    </row>
    <row r="70" spans="1:93" x14ac:dyDescent="0.25">
      <c r="A70" s="99" t="s">
        <v>263</v>
      </c>
      <c r="B70" s="100" t="s">
        <v>404</v>
      </c>
      <c r="C70" s="100" t="s">
        <v>350</v>
      </c>
      <c r="D70" s="100" t="s">
        <v>351</v>
      </c>
      <c r="E70" s="101" t="s">
        <v>483</v>
      </c>
      <c r="F70" s="110">
        <v>0.63109999999999999</v>
      </c>
      <c r="G70" s="97">
        <v>0.32040000000000002</v>
      </c>
      <c r="H70" s="97">
        <v>0.99450000000000005</v>
      </c>
      <c r="I70" s="97">
        <v>1</v>
      </c>
      <c r="J70" s="97">
        <v>0.93959999999999999</v>
      </c>
      <c r="K70" s="97">
        <v>1</v>
      </c>
      <c r="L70" s="97">
        <v>0.99390000000000001</v>
      </c>
      <c r="M70" s="111">
        <v>0.91069999999999995</v>
      </c>
      <c r="N70" s="111">
        <v>0.34079999999999999</v>
      </c>
      <c r="O70" s="111">
        <v>0.18010000000000001</v>
      </c>
      <c r="P70" s="115">
        <v>0.65710000000000002</v>
      </c>
      <c r="Q70" s="115">
        <v>0.2167</v>
      </c>
      <c r="R70" s="115">
        <v>6.25E-2</v>
      </c>
      <c r="S70" s="115">
        <v>0.4052</v>
      </c>
      <c r="T70" s="115">
        <v>1</v>
      </c>
      <c r="U70" s="115">
        <v>1</v>
      </c>
      <c r="V70" s="115">
        <v>0</v>
      </c>
      <c r="W70" s="115">
        <v>0</v>
      </c>
      <c r="X70" s="115">
        <v>1</v>
      </c>
      <c r="Y70" s="115">
        <v>0</v>
      </c>
      <c r="Z70" s="115">
        <v>0.25940000000000002</v>
      </c>
      <c r="AA70" s="115">
        <v>0.43259999999999998</v>
      </c>
      <c r="AB70" s="115">
        <v>0.23630000000000001</v>
      </c>
      <c r="AC70" s="115">
        <v>0.24610000000000001</v>
      </c>
      <c r="AD70" s="115">
        <v>0.29599999999999999</v>
      </c>
      <c r="AE70" s="115">
        <v>0.2195</v>
      </c>
      <c r="AF70" s="115" t="s">
        <v>348</v>
      </c>
      <c r="AG70" s="115" t="s">
        <v>348</v>
      </c>
      <c r="AH70" s="115">
        <v>0.84379999999999999</v>
      </c>
      <c r="AI70" s="115">
        <v>1.9800000000000002E-2</v>
      </c>
      <c r="AJ70" s="115">
        <v>2.5899999999999999E-2</v>
      </c>
      <c r="AK70" s="115">
        <v>0.1489</v>
      </c>
      <c r="AL70" s="115">
        <v>0.85109999999999997</v>
      </c>
      <c r="AM70" s="115">
        <v>0</v>
      </c>
      <c r="AN70" s="115">
        <v>0.52170000000000005</v>
      </c>
      <c r="AO70" s="115">
        <v>0.30769999999999997</v>
      </c>
      <c r="AP70" s="115">
        <v>0.66669999999999996</v>
      </c>
      <c r="AQ70" s="115">
        <v>0.34620000000000001</v>
      </c>
      <c r="AR70" s="115">
        <v>0.52629999999999999</v>
      </c>
      <c r="AS70" s="115">
        <v>0.30769999999999997</v>
      </c>
      <c r="AT70" s="115">
        <v>0.93330000000000002</v>
      </c>
      <c r="AU70" s="115" t="s">
        <v>348</v>
      </c>
      <c r="AV70" s="115" t="s">
        <v>348</v>
      </c>
      <c r="AW70" s="115">
        <v>0.96860000000000002</v>
      </c>
      <c r="AX70" s="115">
        <v>1</v>
      </c>
      <c r="AY70" s="115">
        <v>0.72219999999999995</v>
      </c>
      <c r="AZ70" s="115">
        <v>0.4783</v>
      </c>
      <c r="BA70" s="115">
        <v>0.86960000000000004</v>
      </c>
      <c r="BB70" s="115">
        <v>0.91300000000000003</v>
      </c>
      <c r="BC70" s="109">
        <v>2</v>
      </c>
      <c r="BD70" s="96">
        <v>2</v>
      </c>
      <c r="BE70" s="96">
        <v>2</v>
      </c>
      <c r="BF70" s="96">
        <v>2</v>
      </c>
      <c r="BG70" s="96">
        <v>1</v>
      </c>
      <c r="BH70" s="96">
        <v>2</v>
      </c>
      <c r="BI70" s="96">
        <v>2</v>
      </c>
      <c r="BJ70" s="96">
        <v>2</v>
      </c>
      <c r="BK70" s="96">
        <v>2</v>
      </c>
      <c r="BL70" s="97">
        <v>2</v>
      </c>
      <c r="BM70" s="97">
        <v>0.63109999999999999</v>
      </c>
      <c r="BN70" s="97">
        <v>0.63160000000000005</v>
      </c>
      <c r="BO70" s="97">
        <v>1.5</v>
      </c>
      <c r="BP70" s="97">
        <v>0.21640000000000001</v>
      </c>
      <c r="BQ70" s="97">
        <v>0.34810000000000002</v>
      </c>
      <c r="BR70" s="97">
        <v>1.5</v>
      </c>
      <c r="BS70" s="97">
        <v>0.13819999999999999</v>
      </c>
      <c r="BT70" s="97">
        <v>0.19020000000000001</v>
      </c>
      <c r="BU70" s="97">
        <v>1</v>
      </c>
      <c r="BV70" s="97">
        <v>0.15790000000000001</v>
      </c>
      <c r="BW70" s="97">
        <v>0.21429999999999999</v>
      </c>
      <c r="BX70" s="97">
        <v>1</v>
      </c>
      <c r="BY70" s="97">
        <v>5.1900000000000002E-2</v>
      </c>
      <c r="BZ70" s="97">
        <v>7.4099999999999999E-2</v>
      </c>
      <c r="CA70" s="97">
        <v>3</v>
      </c>
      <c r="CB70" s="97">
        <v>0.84299999999999997</v>
      </c>
      <c r="CC70" s="97">
        <v>0.84379999999999999</v>
      </c>
      <c r="CD70" s="97">
        <v>3</v>
      </c>
      <c r="CE70" s="97" t="s">
        <v>422</v>
      </c>
      <c r="CF70" s="97">
        <v>1</v>
      </c>
      <c r="CG70" s="97">
        <v>2</v>
      </c>
      <c r="CH70" s="97">
        <v>0.11700000000000001</v>
      </c>
      <c r="CI70" s="97">
        <v>0.12520000000000001</v>
      </c>
      <c r="CJ70" s="97">
        <v>1</v>
      </c>
      <c r="CK70" s="97">
        <v>0.188</v>
      </c>
      <c r="CL70" s="97">
        <v>0.217</v>
      </c>
      <c r="CM70" s="102">
        <v>0</v>
      </c>
      <c r="CN70" s="116">
        <v>40</v>
      </c>
      <c r="CO70" s="119" t="s">
        <v>591</v>
      </c>
    </row>
    <row r="71" spans="1:93" x14ac:dyDescent="0.25">
      <c r="A71" s="99" t="s">
        <v>333</v>
      </c>
      <c r="B71" s="100" t="s">
        <v>565</v>
      </c>
      <c r="C71" s="100" t="s">
        <v>413</v>
      </c>
      <c r="D71" s="100" t="s">
        <v>351</v>
      </c>
      <c r="E71" s="101" t="s">
        <v>566</v>
      </c>
      <c r="F71" s="110">
        <v>0.33329999999999999</v>
      </c>
      <c r="G71" s="97">
        <v>4.7600000000000003E-2</v>
      </c>
      <c r="H71" s="97">
        <v>1</v>
      </c>
      <c r="I71" s="97">
        <v>1</v>
      </c>
      <c r="J71" s="97">
        <v>1</v>
      </c>
      <c r="K71" s="97">
        <v>1</v>
      </c>
      <c r="L71" s="97">
        <v>1</v>
      </c>
      <c r="M71" s="111">
        <v>1</v>
      </c>
      <c r="N71" s="111">
        <v>0.1111</v>
      </c>
      <c r="O71" s="111">
        <v>0.18179999999999999</v>
      </c>
      <c r="P71" s="115">
        <v>0.1333</v>
      </c>
      <c r="Q71" s="115">
        <v>0</v>
      </c>
      <c r="R71" s="115">
        <v>0</v>
      </c>
      <c r="S71" s="115">
        <v>7.6899999999999996E-2</v>
      </c>
      <c r="T71" s="115">
        <v>1</v>
      </c>
      <c r="U71" s="115">
        <v>0.5</v>
      </c>
      <c r="V71" s="115">
        <v>0.5</v>
      </c>
      <c r="W71" s="115">
        <v>0</v>
      </c>
      <c r="X71" s="115">
        <v>0.25</v>
      </c>
      <c r="Y71" s="115">
        <v>0.25</v>
      </c>
      <c r="Z71" s="115">
        <v>0</v>
      </c>
      <c r="AA71" s="115">
        <v>0</v>
      </c>
      <c r="AB71" s="115">
        <v>0</v>
      </c>
      <c r="AC71" s="115">
        <v>0</v>
      </c>
      <c r="AD71" s="115">
        <v>0</v>
      </c>
      <c r="AE71" s="115">
        <v>0</v>
      </c>
      <c r="AF71" s="115" t="s">
        <v>348</v>
      </c>
      <c r="AG71" s="115" t="s">
        <v>422</v>
      </c>
      <c r="AH71" s="115">
        <v>0</v>
      </c>
      <c r="AI71" s="115">
        <v>0</v>
      </c>
      <c r="AJ71" s="115">
        <v>1</v>
      </c>
      <c r="AK71" s="115">
        <v>0</v>
      </c>
      <c r="AL71" s="115">
        <v>1</v>
      </c>
      <c r="AM71" s="115">
        <v>0</v>
      </c>
      <c r="AN71" s="115">
        <v>0.8</v>
      </c>
      <c r="AO71" s="115">
        <v>0.4</v>
      </c>
      <c r="AP71" s="115">
        <v>0.8</v>
      </c>
      <c r="AQ71" s="115">
        <v>0.4</v>
      </c>
      <c r="AR71" s="115">
        <v>1</v>
      </c>
      <c r="AS71" s="115">
        <v>0.8</v>
      </c>
      <c r="AT71" s="115">
        <v>0.875</v>
      </c>
      <c r="AU71" s="115" t="s">
        <v>348</v>
      </c>
      <c r="AV71" s="115" t="s">
        <v>422</v>
      </c>
      <c r="AW71" s="115" t="s">
        <v>422</v>
      </c>
      <c r="AX71" s="115" t="s">
        <v>422</v>
      </c>
      <c r="AY71" s="115">
        <v>1</v>
      </c>
      <c r="AZ71" s="115">
        <v>0.3125</v>
      </c>
      <c r="BA71" s="115">
        <v>0.375</v>
      </c>
      <c r="BB71" s="115">
        <v>0.5</v>
      </c>
      <c r="BC71" s="109">
        <v>2</v>
      </c>
      <c r="BD71" s="96">
        <v>2</v>
      </c>
      <c r="BE71" s="96">
        <v>2</v>
      </c>
      <c r="BF71" s="96">
        <v>2</v>
      </c>
      <c r="BG71" s="96" t="s">
        <v>422</v>
      </c>
      <c r="BH71" s="96" t="s">
        <v>422</v>
      </c>
      <c r="BI71" s="96" t="s">
        <v>422</v>
      </c>
      <c r="BJ71" s="96">
        <v>2</v>
      </c>
      <c r="BK71" s="96" t="s">
        <v>422</v>
      </c>
      <c r="BL71" s="97">
        <v>1</v>
      </c>
      <c r="BM71" s="97">
        <v>0.33329999999999999</v>
      </c>
      <c r="BN71" s="97">
        <v>0.54549999999999998</v>
      </c>
      <c r="BO71" s="97">
        <v>0.5</v>
      </c>
      <c r="BP71" s="97">
        <v>0.16669999999999999</v>
      </c>
      <c r="BQ71" s="97">
        <v>0.2</v>
      </c>
      <c r="BR71" s="97">
        <v>1.5</v>
      </c>
      <c r="BS71" s="97">
        <v>0.35709999999999997</v>
      </c>
      <c r="BT71" s="97">
        <v>0.26669999999999999</v>
      </c>
      <c r="BU71" s="97">
        <v>0</v>
      </c>
      <c r="BV71" s="97">
        <v>0.16669999999999999</v>
      </c>
      <c r="BW71" s="97">
        <v>0</v>
      </c>
      <c r="BX71" s="97">
        <v>0</v>
      </c>
      <c r="BY71" s="97">
        <v>7.1400000000000005E-2</v>
      </c>
      <c r="BZ71" s="97">
        <v>6.6699999999999995E-2</v>
      </c>
      <c r="CA71" s="97">
        <v>0</v>
      </c>
      <c r="CB71" s="97">
        <v>0</v>
      </c>
      <c r="CC71" s="97">
        <v>0</v>
      </c>
      <c r="CD71" s="97">
        <v>3</v>
      </c>
      <c r="CE71" s="97">
        <v>1</v>
      </c>
      <c r="CF71" s="97">
        <v>1</v>
      </c>
      <c r="CG71" s="97">
        <v>3</v>
      </c>
      <c r="CH71" s="97">
        <v>3.49E-2</v>
      </c>
      <c r="CI71" s="97">
        <v>3.1099999999999999E-2</v>
      </c>
      <c r="CJ71" s="97">
        <v>3</v>
      </c>
      <c r="CK71" s="97">
        <v>7.0999999999999994E-2</v>
      </c>
      <c r="CL71" s="97">
        <v>0.45</v>
      </c>
      <c r="CM71" s="102">
        <v>1</v>
      </c>
      <c r="CN71" s="116">
        <v>32</v>
      </c>
      <c r="CO71" s="119" t="s">
        <v>590</v>
      </c>
    </row>
    <row r="72" spans="1:93" x14ac:dyDescent="0.25">
      <c r="A72" s="99" t="s">
        <v>78</v>
      </c>
      <c r="B72" s="100" t="s">
        <v>567</v>
      </c>
      <c r="C72" s="100" t="s">
        <v>405</v>
      </c>
      <c r="D72" s="100" t="s">
        <v>351</v>
      </c>
      <c r="E72" s="101" t="s">
        <v>568</v>
      </c>
      <c r="F72" s="110">
        <v>0.42309999999999998</v>
      </c>
      <c r="G72" s="97">
        <v>0.23080000000000001</v>
      </c>
      <c r="H72" s="97">
        <v>1</v>
      </c>
      <c r="I72" s="97">
        <v>1</v>
      </c>
      <c r="J72" s="97">
        <v>1</v>
      </c>
      <c r="K72" s="97">
        <v>1</v>
      </c>
      <c r="L72" s="97">
        <v>1</v>
      </c>
      <c r="M72" s="111">
        <v>1</v>
      </c>
      <c r="N72" s="111">
        <v>0.2203</v>
      </c>
      <c r="O72" s="111">
        <v>0.1522</v>
      </c>
      <c r="P72" s="115">
        <v>0.5</v>
      </c>
      <c r="Q72" s="115">
        <v>0.23730000000000001</v>
      </c>
      <c r="R72" s="115">
        <v>2.1700000000000001E-2</v>
      </c>
      <c r="S72" s="115">
        <v>0.54049999999999998</v>
      </c>
      <c r="T72" s="115">
        <v>0</v>
      </c>
      <c r="U72" s="115">
        <v>0.5</v>
      </c>
      <c r="V72" s="115">
        <v>0</v>
      </c>
      <c r="W72" s="115">
        <v>0</v>
      </c>
      <c r="X72" s="115">
        <v>0</v>
      </c>
      <c r="Y72" s="115">
        <v>0.4</v>
      </c>
      <c r="Z72" s="115">
        <v>0.34300000000000003</v>
      </c>
      <c r="AA72" s="115">
        <v>0.39240000000000003</v>
      </c>
      <c r="AB72" s="115">
        <v>0.35780000000000001</v>
      </c>
      <c r="AC72" s="115">
        <v>0.28560000000000002</v>
      </c>
      <c r="AD72" s="115">
        <v>0.3619</v>
      </c>
      <c r="AE72" s="115">
        <v>3.2500000000000001E-2</v>
      </c>
      <c r="AF72" s="115" t="s">
        <v>348</v>
      </c>
      <c r="AG72" s="115" t="s">
        <v>348</v>
      </c>
      <c r="AH72" s="115">
        <v>0.65310000000000001</v>
      </c>
      <c r="AI72" s="115">
        <v>0.1205</v>
      </c>
      <c r="AJ72" s="115">
        <v>1.7899999999999999E-2</v>
      </c>
      <c r="AK72" s="115">
        <v>0.51060000000000005</v>
      </c>
      <c r="AL72" s="115">
        <v>2.1299999999999999E-2</v>
      </c>
      <c r="AM72" s="115">
        <v>0.10639999999999999</v>
      </c>
      <c r="AN72" s="115">
        <v>0.92110000000000003</v>
      </c>
      <c r="AO72" s="115">
        <v>0.66669999999999996</v>
      </c>
      <c r="AP72" s="115">
        <v>0.89359999999999995</v>
      </c>
      <c r="AQ72" s="115">
        <v>0.72219999999999995</v>
      </c>
      <c r="AR72" s="115">
        <v>0.89129999999999998</v>
      </c>
      <c r="AS72" s="115">
        <v>0.74070000000000003</v>
      </c>
      <c r="AT72" s="115">
        <v>1</v>
      </c>
      <c r="AU72" s="115" t="s">
        <v>348</v>
      </c>
      <c r="AV72" s="115" t="s">
        <v>348</v>
      </c>
      <c r="AW72" s="115">
        <v>0.99319999999999997</v>
      </c>
      <c r="AX72" s="115">
        <v>1</v>
      </c>
      <c r="AY72" s="115">
        <v>1</v>
      </c>
      <c r="AZ72" s="115">
        <v>0.16669999999999999</v>
      </c>
      <c r="BA72" s="115">
        <v>0.83330000000000004</v>
      </c>
      <c r="BB72" s="115">
        <v>0.83330000000000004</v>
      </c>
      <c r="BC72" s="109">
        <v>2</v>
      </c>
      <c r="BD72" s="96">
        <v>2</v>
      </c>
      <c r="BE72" s="96">
        <v>2</v>
      </c>
      <c r="BF72" s="96">
        <v>2</v>
      </c>
      <c r="BG72" s="96">
        <v>1</v>
      </c>
      <c r="BH72" s="96">
        <v>2</v>
      </c>
      <c r="BI72" s="96">
        <v>2</v>
      </c>
      <c r="BJ72" s="96">
        <v>2</v>
      </c>
      <c r="BK72" s="96">
        <v>2</v>
      </c>
      <c r="BL72" s="97">
        <v>3</v>
      </c>
      <c r="BM72" s="97">
        <v>0.42309999999999998</v>
      </c>
      <c r="BN72" s="97">
        <v>0.76319999999999999</v>
      </c>
      <c r="BO72" s="97">
        <v>0</v>
      </c>
      <c r="BP72" s="97">
        <v>0.22639999999999999</v>
      </c>
      <c r="BQ72" s="97">
        <v>0.2167</v>
      </c>
      <c r="BR72" s="97">
        <v>1.5</v>
      </c>
      <c r="BS72" s="97">
        <v>0.1351</v>
      </c>
      <c r="BT72" s="97">
        <v>0.16669999999999999</v>
      </c>
      <c r="BU72" s="97">
        <v>1.5</v>
      </c>
      <c r="BV72" s="97">
        <v>0.22639999999999999</v>
      </c>
      <c r="BW72" s="97">
        <v>0.23330000000000001</v>
      </c>
      <c r="BX72" s="97">
        <v>0</v>
      </c>
      <c r="BY72" s="97">
        <v>0.15379999999999999</v>
      </c>
      <c r="BZ72" s="97">
        <v>2.0799999999999999E-2</v>
      </c>
      <c r="CA72" s="97">
        <v>2</v>
      </c>
      <c r="CB72" s="97">
        <v>0.64480000000000004</v>
      </c>
      <c r="CC72" s="97">
        <v>0.65310000000000001</v>
      </c>
      <c r="CD72" s="97">
        <v>3</v>
      </c>
      <c r="CE72" s="97">
        <v>1</v>
      </c>
      <c r="CF72" s="97">
        <v>1</v>
      </c>
      <c r="CG72" s="97">
        <v>2</v>
      </c>
      <c r="CH72" s="97">
        <v>0.1095</v>
      </c>
      <c r="CI72" s="97">
        <v>0.1346</v>
      </c>
      <c r="CJ72" s="97">
        <v>2</v>
      </c>
      <c r="CK72" s="97">
        <v>0.27500000000000002</v>
      </c>
      <c r="CL72" s="97">
        <v>0.32700000000000001</v>
      </c>
      <c r="CM72" s="102">
        <v>0</v>
      </c>
      <c r="CN72" s="116">
        <v>40</v>
      </c>
      <c r="CO72" s="119" t="s">
        <v>591</v>
      </c>
    </row>
    <row r="73" spans="1:93" x14ac:dyDescent="0.25">
      <c r="A73" s="99" t="s">
        <v>79</v>
      </c>
      <c r="B73" s="100" t="s">
        <v>569</v>
      </c>
      <c r="C73" s="100" t="s">
        <v>406</v>
      </c>
      <c r="D73" s="100" t="s">
        <v>351</v>
      </c>
      <c r="E73" s="101" t="s">
        <v>570</v>
      </c>
      <c r="F73" s="110">
        <v>0.73680000000000001</v>
      </c>
      <c r="G73" s="97">
        <v>8.77E-2</v>
      </c>
      <c r="H73" s="97">
        <v>0.99470000000000003</v>
      </c>
      <c r="I73" s="97">
        <v>1</v>
      </c>
      <c r="J73" s="97">
        <v>0.94169999999999998</v>
      </c>
      <c r="K73" s="97">
        <v>0.99470000000000003</v>
      </c>
      <c r="L73" s="97">
        <v>1</v>
      </c>
      <c r="M73" s="111">
        <v>0.94340000000000002</v>
      </c>
      <c r="N73" s="111">
        <v>0.2626</v>
      </c>
      <c r="O73" s="111">
        <v>0.1983</v>
      </c>
      <c r="P73" s="115">
        <v>0.51580000000000004</v>
      </c>
      <c r="Q73" s="115">
        <v>0.29609999999999997</v>
      </c>
      <c r="R73" s="115">
        <v>0.1293</v>
      </c>
      <c r="S73" s="115">
        <v>0.57779999999999998</v>
      </c>
      <c r="T73" s="115">
        <v>0.2</v>
      </c>
      <c r="U73" s="115">
        <v>0.3</v>
      </c>
      <c r="V73" s="115">
        <v>0</v>
      </c>
      <c r="W73" s="115">
        <v>0.3</v>
      </c>
      <c r="X73" s="115">
        <v>0.3</v>
      </c>
      <c r="Y73" s="115">
        <v>0.1</v>
      </c>
      <c r="Z73" s="115">
        <v>0.38340000000000002</v>
      </c>
      <c r="AA73" s="115">
        <v>0.4108</v>
      </c>
      <c r="AB73" s="115">
        <v>0.37159999999999999</v>
      </c>
      <c r="AC73" s="115">
        <v>0.3216</v>
      </c>
      <c r="AD73" s="115">
        <v>0.26229999999999998</v>
      </c>
      <c r="AE73" s="115">
        <v>0.23050000000000001</v>
      </c>
      <c r="AF73" s="115" t="s">
        <v>348</v>
      </c>
      <c r="AG73" s="115" t="s">
        <v>348</v>
      </c>
      <c r="AH73" s="115">
        <v>0.70569999999999999</v>
      </c>
      <c r="AI73" s="115">
        <v>0.16289999999999999</v>
      </c>
      <c r="AJ73" s="115">
        <v>7.7000000000000002E-3</v>
      </c>
      <c r="AK73" s="115">
        <v>0.51690000000000003</v>
      </c>
      <c r="AL73" s="115">
        <v>0.191</v>
      </c>
      <c r="AM73" s="115">
        <v>0.16850000000000001</v>
      </c>
      <c r="AN73" s="115">
        <v>0.87229999999999996</v>
      </c>
      <c r="AO73" s="115">
        <v>0.5</v>
      </c>
      <c r="AP73" s="115">
        <v>0.89580000000000004</v>
      </c>
      <c r="AQ73" s="115">
        <v>0.53569999999999995</v>
      </c>
      <c r="AR73" s="115">
        <v>0.90239999999999998</v>
      </c>
      <c r="AS73" s="115">
        <v>0.60709999999999997</v>
      </c>
      <c r="AT73" s="115">
        <v>0.85709999999999997</v>
      </c>
      <c r="AU73" s="115" t="s">
        <v>348</v>
      </c>
      <c r="AV73" s="115" t="s">
        <v>348</v>
      </c>
      <c r="AW73" s="115">
        <v>1</v>
      </c>
      <c r="AX73" s="115">
        <v>0.9355</v>
      </c>
      <c r="AY73" s="115">
        <v>1</v>
      </c>
      <c r="AZ73" s="115">
        <v>0.25</v>
      </c>
      <c r="BA73" s="115">
        <v>0.7</v>
      </c>
      <c r="BB73" s="115">
        <v>0.75</v>
      </c>
      <c r="BC73" s="109">
        <v>2</v>
      </c>
      <c r="BD73" s="96">
        <v>2</v>
      </c>
      <c r="BE73" s="96">
        <v>2</v>
      </c>
      <c r="BF73" s="96">
        <v>2</v>
      </c>
      <c r="BG73" s="96">
        <v>2</v>
      </c>
      <c r="BH73" s="96">
        <v>1</v>
      </c>
      <c r="BI73" s="96">
        <v>2</v>
      </c>
      <c r="BJ73" s="96">
        <v>2</v>
      </c>
      <c r="BK73" s="96">
        <v>2</v>
      </c>
      <c r="BL73" s="97">
        <v>0</v>
      </c>
      <c r="BM73" s="97">
        <v>0.73680000000000001</v>
      </c>
      <c r="BN73" s="97">
        <v>0.44569999999999999</v>
      </c>
      <c r="BO73" s="97">
        <v>1.5</v>
      </c>
      <c r="BP73" s="97">
        <v>0.1757</v>
      </c>
      <c r="BQ73" s="97">
        <v>0.25929999999999997</v>
      </c>
      <c r="BR73" s="97">
        <v>1.5</v>
      </c>
      <c r="BS73" s="97">
        <v>8.6999999999999994E-2</v>
      </c>
      <c r="BT73" s="97">
        <v>0.20630000000000001</v>
      </c>
      <c r="BU73" s="97">
        <v>1.5</v>
      </c>
      <c r="BV73" s="97">
        <v>0.1497</v>
      </c>
      <c r="BW73" s="97">
        <v>0.29630000000000001</v>
      </c>
      <c r="BX73" s="97">
        <v>1.5</v>
      </c>
      <c r="BY73" s="97">
        <v>6.0900000000000003E-2</v>
      </c>
      <c r="BZ73" s="97">
        <v>0.1429</v>
      </c>
      <c r="CA73" s="97">
        <v>3</v>
      </c>
      <c r="CB73" s="97">
        <v>0.71530000000000005</v>
      </c>
      <c r="CC73" s="97">
        <v>0.70569999999999999</v>
      </c>
      <c r="CD73" s="97">
        <v>3</v>
      </c>
      <c r="CE73" s="97">
        <v>1</v>
      </c>
      <c r="CF73" s="97">
        <v>1</v>
      </c>
      <c r="CG73" s="97">
        <v>2</v>
      </c>
      <c r="CH73" s="97">
        <v>0.1212</v>
      </c>
      <c r="CI73" s="97">
        <v>0.1016</v>
      </c>
      <c r="CJ73" s="97">
        <v>2</v>
      </c>
      <c r="CK73" s="97">
        <v>0.372</v>
      </c>
      <c r="CL73" s="97">
        <v>0.32400000000000001</v>
      </c>
      <c r="CM73" s="102">
        <v>0</v>
      </c>
      <c r="CN73" s="116">
        <v>40</v>
      </c>
      <c r="CO73" s="119" t="s">
        <v>591</v>
      </c>
    </row>
    <row r="74" spans="1:93" x14ac:dyDescent="0.25">
      <c r="A74" s="99" t="s">
        <v>80</v>
      </c>
      <c r="B74" s="100" t="s">
        <v>571</v>
      </c>
      <c r="C74" s="100" t="s">
        <v>407</v>
      </c>
      <c r="D74" s="100" t="s">
        <v>351</v>
      </c>
      <c r="E74" s="101" t="s">
        <v>572</v>
      </c>
      <c r="F74" s="110">
        <v>0.60870000000000002</v>
      </c>
      <c r="G74" s="97">
        <v>0.1739</v>
      </c>
      <c r="H74" s="97">
        <v>1</v>
      </c>
      <c r="I74" s="97">
        <v>1</v>
      </c>
      <c r="J74" s="97">
        <v>1</v>
      </c>
      <c r="K74" s="97">
        <v>1</v>
      </c>
      <c r="L74" s="97">
        <v>1</v>
      </c>
      <c r="M74" s="111">
        <v>1</v>
      </c>
      <c r="N74" s="111">
        <v>8.8900000000000007E-2</v>
      </c>
      <c r="O74" s="111">
        <v>0.15</v>
      </c>
      <c r="P74" s="115">
        <v>0.55879999999999996</v>
      </c>
      <c r="Q74" s="115">
        <v>0.1111</v>
      </c>
      <c r="R74" s="115">
        <v>0.05</v>
      </c>
      <c r="S74" s="115">
        <v>0.35709999999999997</v>
      </c>
      <c r="T74" s="115">
        <v>0</v>
      </c>
      <c r="U74" s="115">
        <v>0</v>
      </c>
      <c r="V74" s="115">
        <v>0</v>
      </c>
      <c r="W74" s="115">
        <v>0</v>
      </c>
      <c r="X74" s="115">
        <v>0</v>
      </c>
      <c r="Y74" s="115">
        <v>0</v>
      </c>
      <c r="Z74" s="115">
        <v>0.40150000000000002</v>
      </c>
      <c r="AA74" s="115">
        <v>0.42249999999999999</v>
      </c>
      <c r="AB74" s="115">
        <v>0.27929999999999999</v>
      </c>
      <c r="AC74" s="115">
        <v>0.3841</v>
      </c>
      <c r="AD74" s="115">
        <v>0.29730000000000001</v>
      </c>
      <c r="AE74" s="115">
        <v>0.28989999999999999</v>
      </c>
      <c r="AF74" s="115" t="s">
        <v>348</v>
      </c>
      <c r="AG74" s="115" t="s">
        <v>348</v>
      </c>
      <c r="AH74" s="115">
        <v>0.6976</v>
      </c>
      <c r="AI74" s="115">
        <v>9.7600000000000006E-2</v>
      </c>
      <c r="AJ74" s="115">
        <v>1.43E-2</v>
      </c>
      <c r="AK74" s="115">
        <v>0.28570000000000001</v>
      </c>
      <c r="AL74" s="115">
        <v>0.71430000000000005</v>
      </c>
      <c r="AM74" s="115">
        <v>0</v>
      </c>
      <c r="AN74" s="115">
        <v>0.85709999999999997</v>
      </c>
      <c r="AO74" s="115">
        <v>0.4375</v>
      </c>
      <c r="AP74" s="115">
        <v>0.76919999999999999</v>
      </c>
      <c r="AQ74" s="115">
        <v>0.4375</v>
      </c>
      <c r="AR74" s="115">
        <v>0.88890000000000002</v>
      </c>
      <c r="AS74" s="115">
        <v>0.625</v>
      </c>
      <c r="AT74" s="115">
        <v>1</v>
      </c>
      <c r="AU74" s="115" t="s">
        <v>348</v>
      </c>
      <c r="AV74" s="115" t="s">
        <v>348</v>
      </c>
      <c r="AW74" s="115">
        <v>1</v>
      </c>
      <c r="AX74" s="115">
        <v>1</v>
      </c>
      <c r="AY74" s="115">
        <v>1</v>
      </c>
      <c r="AZ74" s="115">
        <v>0</v>
      </c>
      <c r="BA74" s="115">
        <v>0.76919999999999999</v>
      </c>
      <c r="BB74" s="115">
        <v>0.76919999999999999</v>
      </c>
      <c r="BC74" s="109">
        <v>2</v>
      </c>
      <c r="BD74" s="96">
        <v>2</v>
      </c>
      <c r="BE74" s="96">
        <v>2</v>
      </c>
      <c r="BF74" s="96">
        <v>2</v>
      </c>
      <c r="BG74" s="96">
        <v>2</v>
      </c>
      <c r="BH74" s="96">
        <v>2</v>
      </c>
      <c r="BI74" s="96">
        <v>2</v>
      </c>
      <c r="BJ74" s="96">
        <v>2</v>
      </c>
      <c r="BK74" s="96">
        <v>2</v>
      </c>
      <c r="BL74" s="97">
        <v>2</v>
      </c>
      <c r="BM74" s="97">
        <v>0.60870000000000002</v>
      </c>
      <c r="BN74" s="97">
        <v>0.64290000000000003</v>
      </c>
      <c r="BO74" s="97">
        <v>0</v>
      </c>
      <c r="BP74" s="97">
        <v>0.22220000000000001</v>
      </c>
      <c r="BQ74" s="97">
        <v>8.8900000000000007E-2</v>
      </c>
      <c r="BR74" s="97">
        <v>1.5</v>
      </c>
      <c r="BS74" s="97">
        <v>9.0899999999999995E-2</v>
      </c>
      <c r="BT74" s="97">
        <v>0.15</v>
      </c>
      <c r="BU74" s="97">
        <v>0</v>
      </c>
      <c r="BV74" s="97">
        <v>0.1852</v>
      </c>
      <c r="BW74" s="97">
        <v>0.1111</v>
      </c>
      <c r="BX74" s="97">
        <v>0</v>
      </c>
      <c r="BY74" s="97">
        <v>6.0600000000000001E-2</v>
      </c>
      <c r="BZ74" s="97">
        <v>0.05</v>
      </c>
      <c r="CA74" s="97">
        <v>2</v>
      </c>
      <c r="CB74" s="97">
        <v>0.69299999999999995</v>
      </c>
      <c r="CC74" s="97">
        <v>0.6976</v>
      </c>
      <c r="CD74" s="97">
        <v>3</v>
      </c>
      <c r="CE74" s="97">
        <v>1</v>
      </c>
      <c r="CF74" s="97">
        <v>1</v>
      </c>
      <c r="CG74" s="97">
        <v>0</v>
      </c>
      <c r="CH74" s="97">
        <v>0.15939999999999999</v>
      </c>
      <c r="CI74" s="97">
        <v>0.17230000000000001</v>
      </c>
      <c r="CJ74" s="97">
        <v>0</v>
      </c>
      <c r="CK74" s="97">
        <v>0.313</v>
      </c>
      <c r="CL74" s="97">
        <v>0.23499999999999999</v>
      </c>
      <c r="CM74" s="102">
        <v>1</v>
      </c>
      <c r="CN74" s="116">
        <v>40</v>
      </c>
      <c r="CO74" s="119" t="s">
        <v>590</v>
      </c>
    </row>
    <row r="75" spans="1:93" x14ac:dyDescent="0.25">
      <c r="A75" s="99" t="s">
        <v>81</v>
      </c>
      <c r="B75" s="100" t="s">
        <v>408</v>
      </c>
      <c r="C75" s="100" t="s">
        <v>409</v>
      </c>
      <c r="D75" s="100" t="s">
        <v>351</v>
      </c>
      <c r="E75" s="101" t="s">
        <v>573</v>
      </c>
      <c r="F75" s="110">
        <v>0.36359999999999998</v>
      </c>
      <c r="G75" s="97">
        <v>0.63639999999999997</v>
      </c>
      <c r="H75" s="97">
        <v>0.98109999999999997</v>
      </c>
      <c r="I75" s="97">
        <v>1</v>
      </c>
      <c r="J75" s="97">
        <v>1</v>
      </c>
      <c r="K75" s="97">
        <v>0.98109999999999997</v>
      </c>
      <c r="L75" s="97">
        <v>1</v>
      </c>
      <c r="M75" s="111">
        <v>0.96430000000000005</v>
      </c>
      <c r="N75" s="111">
        <v>0.22</v>
      </c>
      <c r="O75" s="111">
        <v>6.25E-2</v>
      </c>
      <c r="P75" s="115">
        <v>0.3846</v>
      </c>
      <c r="Q75" s="115">
        <v>0.34</v>
      </c>
      <c r="R75" s="115">
        <v>0</v>
      </c>
      <c r="S75" s="115">
        <v>0.24</v>
      </c>
      <c r="T75" s="115">
        <v>0.5</v>
      </c>
      <c r="U75" s="115">
        <v>0</v>
      </c>
      <c r="V75" s="115">
        <v>0</v>
      </c>
      <c r="W75" s="115">
        <v>0.5</v>
      </c>
      <c r="X75" s="115">
        <v>0</v>
      </c>
      <c r="Y75" s="115">
        <v>0</v>
      </c>
      <c r="Z75" s="115">
        <v>0.44669999999999999</v>
      </c>
      <c r="AA75" s="115">
        <v>0.46939999999999998</v>
      </c>
      <c r="AB75" s="115">
        <v>0.49330000000000002</v>
      </c>
      <c r="AC75" s="115">
        <v>0.39429999999999998</v>
      </c>
      <c r="AD75" s="115">
        <v>0.36170000000000002</v>
      </c>
      <c r="AE75" s="115">
        <v>0.38590000000000002</v>
      </c>
      <c r="AF75" s="115" t="s">
        <v>348</v>
      </c>
      <c r="AG75" s="115" t="s">
        <v>348</v>
      </c>
      <c r="AH75" s="115">
        <v>0.58819999999999995</v>
      </c>
      <c r="AI75" s="115">
        <v>0.23280000000000001</v>
      </c>
      <c r="AJ75" s="115">
        <v>1.9599999999999999E-2</v>
      </c>
      <c r="AK75" s="115">
        <v>0.42309999999999998</v>
      </c>
      <c r="AL75" s="115">
        <v>0.3846</v>
      </c>
      <c r="AM75" s="115">
        <v>0</v>
      </c>
      <c r="AN75" s="115">
        <v>1</v>
      </c>
      <c r="AO75" s="115">
        <v>9.0899999999999995E-2</v>
      </c>
      <c r="AP75" s="115">
        <v>1</v>
      </c>
      <c r="AQ75" s="115">
        <v>0.2727</v>
      </c>
      <c r="AR75" s="115">
        <v>1</v>
      </c>
      <c r="AS75" s="115">
        <v>0.45450000000000002</v>
      </c>
      <c r="AT75" s="115">
        <v>1</v>
      </c>
      <c r="AU75" s="115" t="s">
        <v>348</v>
      </c>
      <c r="AV75" s="115" t="s">
        <v>348</v>
      </c>
      <c r="AW75" s="115">
        <v>1</v>
      </c>
      <c r="AX75" s="115">
        <v>1</v>
      </c>
      <c r="AY75" s="115">
        <v>1</v>
      </c>
      <c r="AZ75" s="115">
        <v>0</v>
      </c>
      <c r="BA75" s="115">
        <v>1</v>
      </c>
      <c r="BB75" s="115">
        <v>1</v>
      </c>
      <c r="BC75" s="109">
        <v>2</v>
      </c>
      <c r="BD75" s="96">
        <v>2</v>
      </c>
      <c r="BE75" s="96">
        <v>2</v>
      </c>
      <c r="BF75" s="96">
        <v>2</v>
      </c>
      <c r="BG75" s="96">
        <v>2</v>
      </c>
      <c r="BH75" s="96">
        <v>2</v>
      </c>
      <c r="BI75" s="96">
        <v>2</v>
      </c>
      <c r="BJ75" s="96">
        <v>2</v>
      </c>
      <c r="BK75" s="96">
        <v>2</v>
      </c>
      <c r="BL75" s="97">
        <v>1</v>
      </c>
      <c r="BM75" s="97">
        <v>0.36359999999999998</v>
      </c>
      <c r="BN75" s="97">
        <v>0.52629999999999999</v>
      </c>
      <c r="BO75" s="97">
        <v>1</v>
      </c>
      <c r="BP75" s="97">
        <v>0.21049999999999999</v>
      </c>
      <c r="BQ75" s="97">
        <v>0.23080000000000001</v>
      </c>
      <c r="BR75" s="97">
        <v>0.5</v>
      </c>
      <c r="BS75" s="97">
        <v>3.0300000000000001E-2</v>
      </c>
      <c r="BT75" s="97">
        <v>5.8799999999999998E-2</v>
      </c>
      <c r="BU75" s="97">
        <v>1.5</v>
      </c>
      <c r="BV75" s="97">
        <v>0.28070000000000001</v>
      </c>
      <c r="BW75" s="97">
        <v>0.34620000000000001</v>
      </c>
      <c r="BX75" s="97">
        <v>0</v>
      </c>
      <c r="BY75" s="97">
        <v>6.0600000000000001E-2</v>
      </c>
      <c r="BZ75" s="97">
        <v>0</v>
      </c>
      <c r="CA75" s="97">
        <v>1</v>
      </c>
      <c r="CB75" s="97">
        <v>0.57950000000000002</v>
      </c>
      <c r="CC75" s="97">
        <v>0.58819999999999995</v>
      </c>
      <c r="CD75" s="97">
        <v>3</v>
      </c>
      <c r="CE75" s="97">
        <v>1</v>
      </c>
      <c r="CF75" s="97">
        <v>1</v>
      </c>
      <c r="CG75" s="97">
        <v>2</v>
      </c>
      <c r="CH75" s="97">
        <v>0.2145</v>
      </c>
      <c r="CI75" s="97">
        <v>0.14749999999999999</v>
      </c>
      <c r="CJ75" s="97">
        <v>3</v>
      </c>
      <c r="CK75" s="97">
        <v>0.34599999999999997</v>
      </c>
      <c r="CL75" s="97">
        <v>0.41699999999999998</v>
      </c>
      <c r="CM75" s="102">
        <v>0</v>
      </c>
      <c r="CN75" s="116">
        <v>40</v>
      </c>
      <c r="CO75" s="119" t="s">
        <v>591</v>
      </c>
    </row>
    <row r="76" spans="1:93" x14ac:dyDescent="0.25">
      <c r="A76" s="99" t="s">
        <v>82</v>
      </c>
      <c r="B76" s="100" t="s">
        <v>574</v>
      </c>
      <c r="C76" s="100" t="s">
        <v>410</v>
      </c>
      <c r="D76" s="100" t="s">
        <v>351</v>
      </c>
      <c r="E76" s="101" t="s">
        <v>575</v>
      </c>
      <c r="F76" s="110">
        <v>0.71130000000000004</v>
      </c>
      <c r="G76" s="97">
        <v>0.20619999999999999</v>
      </c>
      <c r="H76" s="97">
        <v>1</v>
      </c>
      <c r="I76" s="97">
        <v>0.97889999999999999</v>
      </c>
      <c r="J76" s="97">
        <v>0.89170000000000005</v>
      </c>
      <c r="K76" s="97">
        <v>1</v>
      </c>
      <c r="L76" s="97">
        <v>0.97889999999999999</v>
      </c>
      <c r="M76" s="111">
        <v>0.96079999999999999</v>
      </c>
      <c r="N76" s="111">
        <v>0.21379999999999999</v>
      </c>
      <c r="O76" s="111">
        <v>0.18890000000000001</v>
      </c>
      <c r="P76" s="115">
        <v>0.50960000000000005</v>
      </c>
      <c r="Q76" s="115">
        <v>0.21529999999999999</v>
      </c>
      <c r="R76" s="115">
        <v>0.1222</v>
      </c>
      <c r="S76" s="115">
        <v>0.2316</v>
      </c>
      <c r="T76" s="115">
        <v>1</v>
      </c>
      <c r="U76" s="115">
        <v>0</v>
      </c>
      <c r="V76" s="115">
        <v>0</v>
      </c>
      <c r="W76" s="115">
        <v>1</v>
      </c>
      <c r="X76" s="115">
        <v>0</v>
      </c>
      <c r="Y76" s="115">
        <v>0.33329999999999999</v>
      </c>
      <c r="Z76" s="115">
        <v>0.38600000000000001</v>
      </c>
      <c r="AA76" s="115">
        <v>0.38069999999999998</v>
      </c>
      <c r="AB76" s="115">
        <v>0.33300000000000002</v>
      </c>
      <c r="AC76" s="115">
        <v>0.31769999999999998</v>
      </c>
      <c r="AD76" s="115">
        <v>0.31850000000000001</v>
      </c>
      <c r="AE76" s="115">
        <v>0.41830000000000001</v>
      </c>
      <c r="AF76" s="115" t="s">
        <v>348</v>
      </c>
      <c r="AG76" s="115" t="s">
        <v>348</v>
      </c>
      <c r="AH76" s="115">
        <v>0.75260000000000005</v>
      </c>
      <c r="AI76" s="115">
        <v>0.1172</v>
      </c>
      <c r="AJ76" s="115">
        <v>1.17E-2</v>
      </c>
      <c r="AK76" s="115">
        <v>0.2167</v>
      </c>
      <c r="AL76" s="115">
        <v>0.125</v>
      </c>
      <c r="AM76" s="115">
        <v>8.3000000000000001E-3</v>
      </c>
      <c r="AN76" s="115">
        <v>0.88729999999999998</v>
      </c>
      <c r="AO76" s="115">
        <v>0.51280000000000003</v>
      </c>
      <c r="AP76" s="115">
        <v>0.76919999999999999</v>
      </c>
      <c r="AQ76" s="115">
        <v>0.61539999999999995</v>
      </c>
      <c r="AR76" s="115">
        <v>0.82540000000000002</v>
      </c>
      <c r="AS76" s="115">
        <v>0.65380000000000005</v>
      </c>
      <c r="AT76" s="115">
        <v>0.75</v>
      </c>
      <c r="AU76" s="115" t="s">
        <v>348</v>
      </c>
      <c r="AV76" s="115" t="s">
        <v>348</v>
      </c>
      <c r="AW76" s="115">
        <v>1</v>
      </c>
      <c r="AX76" s="115">
        <v>1</v>
      </c>
      <c r="AY76" s="115">
        <v>0.85709999999999997</v>
      </c>
      <c r="AZ76" s="115">
        <v>0.27779999999999999</v>
      </c>
      <c r="BA76" s="115">
        <v>0.86109999999999998</v>
      </c>
      <c r="BB76" s="115">
        <v>0.86109999999999998</v>
      </c>
      <c r="BC76" s="109">
        <v>2</v>
      </c>
      <c r="BD76" s="96">
        <v>2</v>
      </c>
      <c r="BE76" s="96">
        <v>1</v>
      </c>
      <c r="BF76" s="96">
        <v>2</v>
      </c>
      <c r="BG76" s="96">
        <v>2</v>
      </c>
      <c r="BH76" s="96">
        <v>2</v>
      </c>
      <c r="BI76" s="96">
        <v>2</v>
      </c>
      <c r="BJ76" s="96">
        <v>2</v>
      </c>
      <c r="BK76" s="96">
        <v>2</v>
      </c>
      <c r="BL76" s="97">
        <v>2</v>
      </c>
      <c r="BM76" s="97">
        <v>0.71130000000000004</v>
      </c>
      <c r="BN76" s="97">
        <v>0.66020000000000001</v>
      </c>
      <c r="BO76" s="97">
        <v>0.5</v>
      </c>
      <c r="BP76" s="97">
        <v>0.2132</v>
      </c>
      <c r="BQ76" s="97">
        <v>0.21920000000000001</v>
      </c>
      <c r="BR76" s="97">
        <v>1.5</v>
      </c>
      <c r="BS76" s="97">
        <v>7.2700000000000001E-2</v>
      </c>
      <c r="BT76" s="97">
        <v>0.18279999999999999</v>
      </c>
      <c r="BU76" s="97">
        <v>1.5</v>
      </c>
      <c r="BV76" s="97">
        <v>0.2074</v>
      </c>
      <c r="BW76" s="97">
        <v>0.22070000000000001</v>
      </c>
      <c r="BX76" s="97">
        <v>1.5</v>
      </c>
      <c r="BY76" s="97">
        <v>5.45E-2</v>
      </c>
      <c r="BZ76" s="97">
        <v>0.1183</v>
      </c>
      <c r="CA76" s="97">
        <v>3</v>
      </c>
      <c r="CB76" s="97">
        <v>0.77470000000000006</v>
      </c>
      <c r="CC76" s="97">
        <v>0.75260000000000005</v>
      </c>
      <c r="CD76" s="97">
        <v>3</v>
      </c>
      <c r="CE76" s="97">
        <v>1</v>
      </c>
      <c r="CF76" s="97">
        <v>1</v>
      </c>
      <c r="CG76" s="97">
        <v>2</v>
      </c>
      <c r="CH76" s="97">
        <v>0.13800000000000001</v>
      </c>
      <c r="CI76" s="97">
        <v>0.14000000000000001</v>
      </c>
      <c r="CJ76" s="97">
        <v>0</v>
      </c>
      <c r="CK76" s="97">
        <v>0.28000000000000003</v>
      </c>
      <c r="CL76" s="97">
        <v>0.27700000000000002</v>
      </c>
      <c r="CM76" s="102">
        <v>1</v>
      </c>
      <c r="CN76" s="116">
        <v>40</v>
      </c>
      <c r="CO76" s="119" t="s">
        <v>591</v>
      </c>
    </row>
    <row r="77" spans="1:93" x14ac:dyDescent="0.25">
      <c r="A77" s="99" t="s">
        <v>83</v>
      </c>
      <c r="B77" s="100" t="s">
        <v>411</v>
      </c>
      <c r="C77" s="100" t="s">
        <v>412</v>
      </c>
      <c r="D77" s="100" t="s">
        <v>351</v>
      </c>
      <c r="E77" s="101" t="s">
        <v>576</v>
      </c>
      <c r="F77" s="110">
        <v>0.64559999999999995</v>
      </c>
      <c r="G77" s="97">
        <v>0.26579999999999998</v>
      </c>
      <c r="H77" s="97">
        <v>0.99439999999999995</v>
      </c>
      <c r="I77" s="97">
        <v>0.92589999999999995</v>
      </c>
      <c r="J77" s="97">
        <v>0.90849999999999997</v>
      </c>
      <c r="K77" s="97">
        <v>1</v>
      </c>
      <c r="L77" s="97">
        <v>0.92589999999999995</v>
      </c>
      <c r="M77" s="111">
        <v>0.90500000000000003</v>
      </c>
      <c r="N77" s="111">
        <v>0.18859999999999999</v>
      </c>
      <c r="O77" s="111">
        <v>0.1168</v>
      </c>
      <c r="P77" s="115">
        <v>0.39319999999999999</v>
      </c>
      <c r="Q77" s="115">
        <v>0.13639999999999999</v>
      </c>
      <c r="R77" s="115">
        <v>2.92E-2</v>
      </c>
      <c r="S77" s="115">
        <v>0.29409999999999997</v>
      </c>
      <c r="T77" s="115">
        <v>0.25</v>
      </c>
      <c r="U77" s="115">
        <v>7.6899999999999996E-2</v>
      </c>
      <c r="V77" s="115">
        <v>0.58330000000000004</v>
      </c>
      <c r="W77" s="115">
        <v>0.25</v>
      </c>
      <c r="X77" s="115">
        <v>0.30769999999999997</v>
      </c>
      <c r="Y77" s="115">
        <v>0.44440000000000002</v>
      </c>
      <c r="Z77" s="115">
        <v>0.33810000000000001</v>
      </c>
      <c r="AA77" s="115">
        <v>0.38790000000000002</v>
      </c>
      <c r="AB77" s="115">
        <v>0.41839999999999999</v>
      </c>
      <c r="AC77" s="115">
        <v>0.32540000000000002</v>
      </c>
      <c r="AD77" s="115">
        <v>0.2273</v>
      </c>
      <c r="AE77" s="115">
        <v>0.36959999999999998</v>
      </c>
      <c r="AF77" s="115" t="s">
        <v>348</v>
      </c>
      <c r="AG77" s="115" t="s">
        <v>348</v>
      </c>
      <c r="AH77" s="115">
        <v>0.71830000000000005</v>
      </c>
      <c r="AI77" s="115">
        <v>0.16980000000000001</v>
      </c>
      <c r="AJ77" s="115">
        <v>2.06E-2</v>
      </c>
      <c r="AK77" s="115">
        <v>0.85709999999999997</v>
      </c>
      <c r="AL77" s="115">
        <v>9.8199999999999996E-2</v>
      </c>
      <c r="AM77" s="115">
        <v>0</v>
      </c>
      <c r="AN77" s="115">
        <v>0.95350000000000001</v>
      </c>
      <c r="AO77" s="115">
        <v>0.54169999999999996</v>
      </c>
      <c r="AP77" s="115">
        <v>0.83779999999999999</v>
      </c>
      <c r="AQ77" s="115">
        <v>0.64580000000000004</v>
      </c>
      <c r="AR77" s="115">
        <v>0.8</v>
      </c>
      <c r="AS77" s="115">
        <v>0.64580000000000004</v>
      </c>
      <c r="AT77" s="115">
        <v>1</v>
      </c>
      <c r="AU77" s="115" t="s">
        <v>348</v>
      </c>
      <c r="AV77" s="115" t="s">
        <v>348</v>
      </c>
      <c r="AW77" s="115">
        <v>1</v>
      </c>
      <c r="AX77" s="115">
        <v>1</v>
      </c>
      <c r="AY77" s="115">
        <v>1</v>
      </c>
      <c r="AZ77" s="115">
        <v>0.2</v>
      </c>
      <c r="BA77" s="115">
        <v>0.55000000000000004</v>
      </c>
      <c r="BB77" s="115">
        <v>0.65</v>
      </c>
      <c r="BC77" s="109">
        <v>2</v>
      </c>
      <c r="BD77" s="96">
        <v>2</v>
      </c>
      <c r="BE77" s="96">
        <v>2</v>
      </c>
      <c r="BF77" s="96">
        <v>2</v>
      </c>
      <c r="BG77" s="96">
        <v>2</v>
      </c>
      <c r="BH77" s="96">
        <v>2</v>
      </c>
      <c r="BI77" s="96">
        <v>2</v>
      </c>
      <c r="BJ77" s="96">
        <v>2</v>
      </c>
      <c r="BK77" s="96">
        <v>2</v>
      </c>
      <c r="BL77" s="97">
        <v>0</v>
      </c>
      <c r="BM77" s="97">
        <v>0.64559999999999995</v>
      </c>
      <c r="BN77" s="97">
        <v>0.5</v>
      </c>
      <c r="BO77" s="97">
        <v>0.5</v>
      </c>
      <c r="BP77" s="97">
        <v>0.14069999999999999</v>
      </c>
      <c r="BQ77" s="97">
        <v>0.18990000000000001</v>
      </c>
      <c r="BR77" s="97">
        <v>0.5</v>
      </c>
      <c r="BS77" s="97">
        <v>5.4100000000000002E-2</v>
      </c>
      <c r="BT77" s="97">
        <v>0.1133</v>
      </c>
      <c r="BU77" s="97">
        <v>0.5</v>
      </c>
      <c r="BV77" s="97">
        <v>0.13200000000000001</v>
      </c>
      <c r="BW77" s="97">
        <v>0.1389</v>
      </c>
      <c r="BX77" s="97">
        <v>0.5</v>
      </c>
      <c r="BY77" s="97">
        <v>3.3799999999999997E-2</v>
      </c>
      <c r="BZ77" s="97">
        <v>5.33E-2</v>
      </c>
      <c r="CA77" s="97">
        <v>3</v>
      </c>
      <c r="CB77" s="97">
        <v>0.69979999999999998</v>
      </c>
      <c r="CC77" s="97">
        <v>0.71830000000000005</v>
      </c>
      <c r="CD77" s="97">
        <v>3</v>
      </c>
      <c r="CE77" s="97">
        <v>1</v>
      </c>
      <c r="CF77" s="97">
        <v>1</v>
      </c>
      <c r="CG77" s="97">
        <v>0</v>
      </c>
      <c r="CH77" s="97">
        <v>0.15809999999999999</v>
      </c>
      <c r="CI77" s="97">
        <v>0.18490000000000001</v>
      </c>
      <c r="CJ77" s="97">
        <v>0</v>
      </c>
      <c r="CK77" s="97">
        <v>0.28699999999999998</v>
      </c>
      <c r="CL77" s="97">
        <v>0.22900000000000001</v>
      </c>
      <c r="CM77" s="102">
        <v>0</v>
      </c>
      <c r="CN77" s="116">
        <v>40</v>
      </c>
      <c r="CO77" s="119" t="s">
        <v>590</v>
      </c>
    </row>
    <row r="78" spans="1:93" x14ac:dyDescent="0.25">
      <c r="A78" s="99" t="s">
        <v>84</v>
      </c>
      <c r="B78" s="100" t="s">
        <v>577</v>
      </c>
      <c r="C78" s="100" t="s">
        <v>413</v>
      </c>
      <c r="D78" s="100" t="s">
        <v>351</v>
      </c>
      <c r="E78" s="101" t="s">
        <v>578</v>
      </c>
      <c r="F78" s="110">
        <v>0.5091</v>
      </c>
      <c r="G78" s="97">
        <v>0.2545</v>
      </c>
      <c r="H78" s="97">
        <v>1</v>
      </c>
      <c r="I78" s="97">
        <v>0.9889</v>
      </c>
      <c r="J78" s="97">
        <v>0.9859</v>
      </c>
      <c r="K78" s="97">
        <v>0.99129999999999996</v>
      </c>
      <c r="L78" s="97">
        <v>0.9778</v>
      </c>
      <c r="M78" s="111">
        <v>0.98699999999999999</v>
      </c>
      <c r="N78" s="111">
        <v>0.16819999999999999</v>
      </c>
      <c r="O78" s="111">
        <v>0.12939999999999999</v>
      </c>
      <c r="P78" s="115">
        <v>0.5161</v>
      </c>
      <c r="Q78" s="115">
        <v>7.5499999999999998E-2</v>
      </c>
      <c r="R78" s="115">
        <v>2.3800000000000002E-2</v>
      </c>
      <c r="S78" s="115">
        <v>0.21129999999999999</v>
      </c>
      <c r="T78" s="115">
        <v>0.125</v>
      </c>
      <c r="U78" s="115">
        <v>0.5</v>
      </c>
      <c r="V78" s="115">
        <v>0.125</v>
      </c>
      <c r="W78" s="115">
        <v>0.375</v>
      </c>
      <c r="X78" s="115">
        <v>0.5</v>
      </c>
      <c r="Y78" s="115">
        <v>0.2</v>
      </c>
      <c r="Z78" s="115">
        <v>0.3609</v>
      </c>
      <c r="AA78" s="115">
        <v>0.34</v>
      </c>
      <c r="AB78" s="115">
        <v>0.28970000000000001</v>
      </c>
      <c r="AC78" s="115">
        <v>0.31209999999999999</v>
      </c>
      <c r="AD78" s="115">
        <v>0.24410000000000001</v>
      </c>
      <c r="AE78" s="115">
        <v>0.36809999999999998</v>
      </c>
      <c r="AF78" s="115" t="s">
        <v>348</v>
      </c>
      <c r="AG78" s="115" t="s">
        <v>348</v>
      </c>
      <c r="AH78" s="115">
        <v>0.62339999999999995</v>
      </c>
      <c r="AI78" s="115">
        <v>0.23469999999999999</v>
      </c>
      <c r="AJ78" s="115">
        <v>1.0200000000000001E-2</v>
      </c>
      <c r="AK78" s="115">
        <v>0.76670000000000005</v>
      </c>
      <c r="AL78" s="115">
        <v>0.15</v>
      </c>
      <c r="AM78" s="115">
        <v>0</v>
      </c>
      <c r="AN78" s="115">
        <v>0.71740000000000004</v>
      </c>
      <c r="AO78" s="115">
        <v>0.32650000000000001</v>
      </c>
      <c r="AP78" s="115">
        <v>0.71109999999999995</v>
      </c>
      <c r="AQ78" s="115">
        <v>0.34689999999999999</v>
      </c>
      <c r="AR78" s="115">
        <v>0.68889999999999996</v>
      </c>
      <c r="AS78" s="115">
        <v>0.42859999999999998</v>
      </c>
      <c r="AT78" s="115">
        <v>0.94120000000000004</v>
      </c>
      <c r="AU78" s="115" t="s">
        <v>348</v>
      </c>
      <c r="AV78" s="115" t="s">
        <v>348</v>
      </c>
      <c r="AW78" s="115">
        <v>1</v>
      </c>
      <c r="AX78" s="115">
        <v>1</v>
      </c>
      <c r="AY78" s="115">
        <v>1</v>
      </c>
      <c r="AZ78" s="115">
        <v>0.3478</v>
      </c>
      <c r="BA78" s="115">
        <v>0.73909999999999998</v>
      </c>
      <c r="BB78" s="115">
        <v>0.82609999999999995</v>
      </c>
      <c r="BC78" s="109">
        <v>2</v>
      </c>
      <c r="BD78" s="96">
        <v>2</v>
      </c>
      <c r="BE78" s="96">
        <v>2</v>
      </c>
      <c r="BF78" s="96">
        <v>2</v>
      </c>
      <c r="BG78" s="96">
        <v>2</v>
      </c>
      <c r="BH78" s="96">
        <v>2</v>
      </c>
      <c r="BI78" s="96">
        <v>2</v>
      </c>
      <c r="BJ78" s="96">
        <v>2</v>
      </c>
      <c r="BK78" s="96">
        <v>2</v>
      </c>
      <c r="BL78" s="97">
        <v>0</v>
      </c>
      <c r="BM78" s="97">
        <v>0.5091</v>
      </c>
      <c r="BN78" s="97">
        <v>0.5</v>
      </c>
      <c r="BO78" s="97">
        <v>0.5</v>
      </c>
      <c r="BP78" s="97">
        <v>0.12770000000000001</v>
      </c>
      <c r="BQ78" s="97">
        <v>0.16520000000000001</v>
      </c>
      <c r="BR78" s="97">
        <v>1</v>
      </c>
      <c r="BS78" s="97">
        <v>6.0999999999999999E-2</v>
      </c>
      <c r="BT78" s="97">
        <v>0.14610000000000001</v>
      </c>
      <c r="BU78" s="97">
        <v>0</v>
      </c>
      <c r="BV78" s="97">
        <v>0.1474</v>
      </c>
      <c r="BW78" s="97">
        <v>9.6500000000000002E-2</v>
      </c>
      <c r="BX78" s="97">
        <v>0</v>
      </c>
      <c r="BY78" s="97">
        <v>7.3200000000000001E-2</v>
      </c>
      <c r="BZ78" s="97">
        <v>4.5499999999999999E-2</v>
      </c>
      <c r="CA78" s="97">
        <v>0</v>
      </c>
      <c r="CB78" s="97">
        <v>0.62560000000000004</v>
      </c>
      <c r="CC78" s="97">
        <v>0.62339999999999995</v>
      </c>
      <c r="CD78" s="97">
        <v>3</v>
      </c>
      <c r="CE78" s="97">
        <v>1</v>
      </c>
      <c r="CF78" s="97">
        <v>1</v>
      </c>
      <c r="CG78" s="97">
        <v>0</v>
      </c>
      <c r="CH78" s="97">
        <v>0.215</v>
      </c>
      <c r="CI78" s="97">
        <v>0.2636</v>
      </c>
      <c r="CJ78" s="97">
        <v>0</v>
      </c>
      <c r="CK78" s="97">
        <v>0.16700000000000001</v>
      </c>
      <c r="CL78" s="97">
        <v>0.13400000000000001</v>
      </c>
      <c r="CM78" s="102">
        <v>1</v>
      </c>
      <c r="CN78" s="116">
        <v>40</v>
      </c>
      <c r="CO78" s="119" t="s">
        <v>590</v>
      </c>
    </row>
    <row r="79" spans="1:93" x14ac:dyDescent="0.25">
      <c r="A79" s="99" t="s">
        <v>85</v>
      </c>
      <c r="B79" s="100" t="s">
        <v>579</v>
      </c>
      <c r="C79" s="100" t="s">
        <v>85</v>
      </c>
      <c r="D79" s="100" t="s">
        <v>351</v>
      </c>
      <c r="E79" s="101" t="s">
        <v>580</v>
      </c>
      <c r="F79" s="110">
        <v>0.42859999999999998</v>
      </c>
      <c r="G79" s="97">
        <v>0.53420000000000001</v>
      </c>
      <c r="H79" s="97">
        <v>0.96919999999999995</v>
      </c>
      <c r="I79" s="97">
        <v>0.96450000000000002</v>
      </c>
      <c r="J79" s="97">
        <v>0.92549999999999999</v>
      </c>
      <c r="K79" s="97">
        <v>0.97950000000000004</v>
      </c>
      <c r="L79" s="97">
        <v>0.98219999999999996</v>
      </c>
      <c r="M79" s="111">
        <v>0.84899999999999998</v>
      </c>
      <c r="N79" s="111">
        <v>0.1193</v>
      </c>
      <c r="O79" s="111">
        <v>8.6699999999999999E-2</v>
      </c>
      <c r="P79" s="115">
        <v>0.33750000000000002</v>
      </c>
      <c r="Q79" s="115">
        <v>8.9899999999999994E-2</v>
      </c>
      <c r="R79" s="115">
        <v>6.4999999999999997E-3</v>
      </c>
      <c r="S79" s="115">
        <v>9.2799999999999994E-2</v>
      </c>
      <c r="T79" s="115">
        <v>0.30769999999999997</v>
      </c>
      <c r="U79" s="115">
        <v>0.30769999999999997</v>
      </c>
      <c r="V79" s="115">
        <v>0.57140000000000002</v>
      </c>
      <c r="W79" s="115">
        <v>0.53849999999999998</v>
      </c>
      <c r="X79" s="115">
        <v>0.3846</v>
      </c>
      <c r="Y79" s="115">
        <v>0.28570000000000001</v>
      </c>
      <c r="Z79" s="115">
        <v>0.29360000000000003</v>
      </c>
      <c r="AA79" s="115">
        <v>0.31369999999999998</v>
      </c>
      <c r="AB79" s="115">
        <v>0.40239999999999998</v>
      </c>
      <c r="AC79" s="115">
        <v>0.18229999999999999</v>
      </c>
      <c r="AD79" s="115">
        <v>0.16969999999999999</v>
      </c>
      <c r="AE79" s="115">
        <v>0.17649999999999999</v>
      </c>
      <c r="AF79" s="115" t="s">
        <v>348</v>
      </c>
      <c r="AG79" s="115" t="s">
        <v>348</v>
      </c>
      <c r="AH79" s="115">
        <v>0.45810000000000001</v>
      </c>
      <c r="AI79" s="115">
        <v>0.11600000000000001</v>
      </c>
      <c r="AJ79" s="115">
        <v>1.32E-2</v>
      </c>
      <c r="AK79" s="115">
        <v>1.6799999999999999E-2</v>
      </c>
      <c r="AL79" s="115">
        <v>0.84030000000000005</v>
      </c>
      <c r="AM79" s="115">
        <v>0</v>
      </c>
      <c r="AN79" s="115">
        <v>0.87270000000000003</v>
      </c>
      <c r="AO79" s="115">
        <v>0.38100000000000001</v>
      </c>
      <c r="AP79" s="115">
        <v>0.89659999999999995</v>
      </c>
      <c r="AQ79" s="115">
        <v>0.39679999999999999</v>
      </c>
      <c r="AR79" s="115">
        <v>0.85419999999999996</v>
      </c>
      <c r="AS79" s="115">
        <v>0.61899999999999999</v>
      </c>
      <c r="AT79" s="115">
        <v>1</v>
      </c>
      <c r="AU79" s="115" t="s">
        <v>348</v>
      </c>
      <c r="AV79" s="115" t="s">
        <v>348</v>
      </c>
      <c r="AW79" s="115">
        <v>1</v>
      </c>
      <c r="AX79" s="115">
        <v>1</v>
      </c>
      <c r="AY79" s="115">
        <v>1</v>
      </c>
      <c r="AZ79" s="115">
        <v>0.14630000000000001</v>
      </c>
      <c r="BA79" s="115">
        <v>0.56100000000000005</v>
      </c>
      <c r="BB79" s="115">
        <v>0.65849999999999997</v>
      </c>
      <c r="BC79" s="109">
        <v>2</v>
      </c>
      <c r="BD79" s="96">
        <v>1</v>
      </c>
      <c r="BE79" s="96">
        <v>2</v>
      </c>
      <c r="BF79" s="96">
        <v>2</v>
      </c>
      <c r="BG79" s="96">
        <v>2</v>
      </c>
      <c r="BH79" s="96">
        <v>2</v>
      </c>
      <c r="BI79" s="96">
        <v>2</v>
      </c>
      <c r="BJ79" s="96">
        <v>2</v>
      </c>
      <c r="BK79" s="96">
        <v>2</v>
      </c>
      <c r="BL79" s="97">
        <v>1</v>
      </c>
      <c r="BM79" s="97">
        <v>0.42859999999999998</v>
      </c>
      <c r="BN79" s="97">
        <v>0.45029999999999998</v>
      </c>
      <c r="BO79" s="97">
        <v>0.5</v>
      </c>
      <c r="BP79" s="97">
        <v>0.1056</v>
      </c>
      <c r="BQ79" s="97">
        <v>0.1323</v>
      </c>
      <c r="BR79" s="97">
        <v>0.5</v>
      </c>
      <c r="BS79" s="97">
        <v>7.9500000000000001E-2</v>
      </c>
      <c r="BT79" s="97">
        <v>0.1043</v>
      </c>
      <c r="BU79" s="97">
        <v>0.5</v>
      </c>
      <c r="BV79" s="97">
        <v>7.8200000000000006E-2</v>
      </c>
      <c r="BW79" s="97">
        <v>0.12039999999999999</v>
      </c>
      <c r="BX79" s="97">
        <v>0.5</v>
      </c>
      <c r="BY79" s="97">
        <v>2.2200000000000001E-2</v>
      </c>
      <c r="BZ79" s="97">
        <v>3.61E-2</v>
      </c>
      <c r="CA79" s="97">
        <v>0</v>
      </c>
      <c r="CB79" s="97">
        <v>0.45879999999999999</v>
      </c>
      <c r="CC79" s="97">
        <v>0.45810000000000001</v>
      </c>
      <c r="CD79" s="97">
        <v>3</v>
      </c>
      <c r="CE79" s="97">
        <v>1</v>
      </c>
      <c r="CF79" s="97">
        <v>1</v>
      </c>
      <c r="CG79" s="97">
        <v>0</v>
      </c>
      <c r="CH79" s="97">
        <v>0.21579999999999999</v>
      </c>
      <c r="CI79" s="97">
        <v>0.26500000000000001</v>
      </c>
      <c r="CJ79" s="97">
        <v>0</v>
      </c>
      <c r="CK79" s="97">
        <v>0.127</v>
      </c>
      <c r="CL79" s="97">
        <v>0.12</v>
      </c>
      <c r="CM79" s="102">
        <v>0</v>
      </c>
      <c r="CN79" s="116">
        <v>40</v>
      </c>
      <c r="CO79" s="119" t="s">
        <v>590</v>
      </c>
    </row>
    <row r="80" spans="1:93" x14ac:dyDescent="0.25">
      <c r="A80" s="99" t="s">
        <v>86</v>
      </c>
      <c r="B80" s="100" t="s">
        <v>581</v>
      </c>
      <c r="C80" s="100" t="s">
        <v>86</v>
      </c>
      <c r="D80" s="100" t="s">
        <v>351</v>
      </c>
      <c r="E80" s="101" t="s">
        <v>582</v>
      </c>
      <c r="F80" s="110">
        <v>0.36670000000000003</v>
      </c>
      <c r="G80" s="97">
        <v>0.5333</v>
      </c>
      <c r="H80" s="97">
        <v>1</v>
      </c>
      <c r="I80" s="97">
        <v>1</v>
      </c>
      <c r="J80" s="97">
        <v>0.98</v>
      </c>
      <c r="K80" s="97">
        <v>1</v>
      </c>
      <c r="L80" s="97">
        <v>1</v>
      </c>
      <c r="M80" s="111">
        <v>0.96079999999999999</v>
      </c>
      <c r="N80" s="111">
        <v>0.12820000000000001</v>
      </c>
      <c r="O80" s="111">
        <v>5.5599999999999997E-2</v>
      </c>
      <c r="P80" s="115">
        <v>0.51060000000000005</v>
      </c>
      <c r="Q80" s="115">
        <v>0.1154</v>
      </c>
      <c r="R80" s="115">
        <v>5.5599999999999997E-2</v>
      </c>
      <c r="S80" s="115">
        <v>0.26669999999999999</v>
      </c>
      <c r="T80" s="115">
        <v>0.5</v>
      </c>
      <c r="U80" s="115">
        <v>0</v>
      </c>
      <c r="V80" s="115">
        <v>0.5</v>
      </c>
      <c r="W80" s="115">
        <v>0.5</v>
      </c>
      <c r="X80" s="115">
        <v>0.4</v>
      </c>
      <c r="Y80" s="115">
        <v>0.5</v>
      </c>
      <c r="Z80" s="115">
        <v>0.25940000000000002</v>
      </c>
      <c r="AA80" s="115">
        <v>0.38490000000000002</v>
      </c>
      <c r="AB80" s="115">
        <v>0.2606</v>
      </c>
      <c r="AC80" s="115">
        <v>0.2296</v>
      </c>
      <c r="AD80" s="115">
        <v>0.19719999999999999</v>
      </c>
      <c r="AE80" s="115">
        <v>0.1381</v>
      </c>
      <c r="AF80" s="115" t="s">
        <v>347</v>
      </c>
      <c r="AG80" s="115" t="s">
        <v>348</v>
      </c>
      <c r="AH80" s="115">
        <v>0.78500000000000003</v>
      </c>
      <c r="AI80" s="115">
        <v>0.14510000000000001</v>
      </c>
      <c r="AJ80" s="115">
        <v>6.6E-3</v>
      </c>
      <c r="AK80" s="115">
        <v>0.39340000000000003</v>
      </c>
      <c r="AL80" s="115">
        <v>0.55740000000000001</v>
      </c>
      <c r="AM80" s="115">
        <v>0</v>
      </c>
      <c r="AN80" s="115">
        <v>0.9355</v>
      </c>
      <c r="AO80" s="115">
        <v>0.75</v>
      </c>
      <c r="AP80" s="115">
        <v>1</v>
      </c>
      <c r="AQ80" s="115">
        <v>0.77780000000000005</v>
      </c>
      <c r="AR80" s="115">
        <v>0.9677</v>
      </c>
      <c r="AS80" s="115">
        <v>0.88890000000000002</v>
      </c>
      <c r="AT80" s="115">
        <v>1</v>
      </c>
      <c r="AU80" s="115" t="s">
        <v>348</v>
      </c>
      <c r="AV80" s="115" t="s">
        <v>348</v>
      </c>
      <c r="AW80" s="115">
        <v>1</v>
      </c>
      <c r="AX80" s="115">
        <v>1</v>
      </c>
      <c r="AY80" s="115">
        <v>1</v>
      </c>
      <c r="AZ80" s="115">
        <v>6.25E-2</v>
      </c>
      <c r="BA80" s="115">
        <v>0.75</v>
      </c>
      <c r="BB80" s="115">
        <v>0.75</v>
      </c>
      <c r="BC80" s="109">
        <v>2</v>
      </c>
      <c r="BD80" s="96">
        <v>2</v>
      </c>
      <c r="BE80" s="96">
        <v>2</v>
      </c>
      <c r="BF80" s="96">
        <v>2</v>
      </c>
      <c r="BG80" s="96">
        <v>2</v>
      </c>
      <c r="BH80" s="96">
        <v>2</v>
      </c>
      <c r="BI80" s="96">
        <v>2</v>
      </c>
      <c r="BJ80" s="96">
        <v>2</v>
      </c>
      <c r="BK80" s="96">
        <v>2</v>
      </c>
      <c r="BL80" s="97">
        <v>1</v>
      </c>
      <c r="BM80" s="97">
        <v>0.36670000000000003</v>
      </c>
      <c r="BN80" s="97">
        <v>0.46510000000000001</v>
      </c>
      <c r="BO80" s="97">
        <v>0</v>
      </c>
      <c r="BP80" s="97">
        <v>0.1772</v>
      </c>
      <c r="BQ80" s="97">
        <v>0.13750000000000001</v>
      </c>
      <c r="BR80" s="97">
        <v>0</v>
      </c>
      <c r="BS80" s="97">
        <v>0.1091</v>
      </c>
      <c r="BT80" s="97">
        <v>4.8800000000000003E-2</v>
      </c>
      <c r="BU80" s="97">
        <v>0</v>
      </c>
      <c r="BV80" s="97">
        <v>0.13919999999999999</v>
      </c>
      <c r="BW80" s="97">
        <v>0.125</v>
      </c>
      <c r="BX80" s="97">
        <v>1</v>
      </c>
      <c r="BY80" s="97">
        <v>9.0899999999999995E-2</v>
      </c>
      <c r="BZ80" s="97">
        <v>9.7600000000000006E-2</v>
      </c>
      <c r="CA80" s="97">
        <v>3</v>
      </c>
      <c r="CB80" s="97">
        <v>0.79720000000000002</v>
      </c>
      <c r="CC80" s="97">
        <v>0.78500000000000003</v>
      </c>
      <c r="CD80" s="97">
        <v>3</v>
      </c>
      <c r="CE80" s="97">
        <v>1</v>
      </c>
      <c r="CF80" s="97">
        <v>1</v>
      </c>
      <c r="CG80" s="97">
        <v>1</v>
      </c>
      <c r="CH80" s="97">
        <v>0.26069999999999999</v>
      </c>
      <c r="CI80" s="97">
        <v>0.24299999999999999</v>
      </c>
      <c r="CJ80" s="97">
        <v>0</v>
      </c>
      <c r="CK80" s="97">
        <v>0.22500000000000001</v>
      </c>
      <c r="CL80" s="97">
        <v>0.14299999999999999</v>
      </c>
      <c r="CM80" s="102">
        <v>0</v>
      </c>
      <c r="CN80" s="116">
        <v>40</v>
      </c>
      <c r="CO80" s="119" t="s">
        <v>590</v>
      </c>
    </row>
    <row r="81" spans="1:93" x14ac:dyDescent="0.25">
      <c r="A81" s="99" t="s">
        <v>87</v>
      </c>
      <c r="B81" s="100" t="s">
        <v>414</v>
      </c>
      <c r="C81" s="100" t="s">
        <v>415</v>
      </c>
      <c r="D81" s="100" t="s">
        <v>351</v>
      </c>
      <c r="E81" s="101" t="s">
        <v>583</v>
      </c>
      <c r="F81" s="110">
        <v>0.86670000000000003</v>
      </c>
      <c r="G81" s="97">
        <v>3.3300000000000003E-2</v>
      </c>
      <c r="H81" s="97">
        <v>0.96970000000000001</v>
      </c>
      <c r="I81" s="97">
        <v>0.96879999999999999</v>
      </c>
      <c r="J81" s="97">
        <v>0.875</v>
      </c>
      <c r="K81" s="97">
        <v>0.96970000000000001</v>
      </c>
      <c r="L81" s="97">
        <v>0.96879999999999999</v>
      </c>
      <c r="M81" s="111">
        <v>0.84619999999999995</v>
      </c>
      <c r="N81" s="111">
        <v>6.6699999999999995E-2</v>
      </c>
      <c r="O81" s="111">
        <v>0.10340000000000001</v>
      </c>
      <c r="P81" s="115">
        <v>0.5</v>
      </c>
      <c r="Q81" s="115">
        <v>3.3300000000000003E-2</v>
      </c>
      <c r="R81" s="115">
        <v>0</v>
      </c>
      <c r="S81" s="115">
        <v>0.1333</v>
      </c>
      <c r="T81" s="115">
        <v>0</v>
      </c>
      <c r="U81" s="115">
        <v>0</v>
      </c>
      <c r="V81" s="115">
        <v>0.33329999999999999</v>
      </c>
      <c r="W81" s="115">
        <v>0.5</v>
      </c>
      <c r="X81" s="115">
        <v>0</v>
      </c>
      <c r="Y81" s="115">
        <v>1</v>
      </c>
      <c r="Z81" s="115">
        <v>0.2843</v>
      </c>
      <c r="AA81" s="115">
        <v>0.26850000000000002</v>
      </c>
      <c r="AB81" s="115">
        <v>0.35449999999999998</v>
      </c>
      <c r="AC81" s="115">
        <v>0.20710000000000001</v>
      </c>
      <c r="AD81" s="115">
        <v>0.1353</v>
      </c>
      <c r="AE81" s="115">
        <v>0.32390000000000002</v>
      </c>
      <c r="AF81" s="115" t="s">
        <v>348</v>
      </c>
      <c r="AG81" s="115" t="s">
        <v>348</v>
      </c>
      <c r="AH81" s="115">
        <v>0.54369999999999996</v>
      </c>
      <c r="AI81" s="115">
        <v>0.11940000000000001</v>
      </c>
      <c r="AJ81" s="115">
        <v>4.48E-2</v>
      </c>
      <c r="AK81" s="115">
        <v>0.72219999999999995</v>
      </c>
      <c r="AL81" s="115">
        <v>5.5599999999999997E-2</v>
      </c>
      <c r="AM81" s="115">
        <v>0</v>
      </c>
      <c r="AN81" s="115">
        <v>0.88890000000000002</v>
      </c>
      <c r="AO81" s="115">
        <v>0.63639999999999997</v>
      </c>
      <c r="AP81" s="115">
        <v>1</v>
      </c>
      <c r="AQ81" s="115">
        <v>0.72729999999999995</v>
      </c>
      <c r="AR81" s="115">
        <v>1</v>
      </c>
      <c r="AS81" s="115">
        <v>0.72729999999999995</v>
      </c>
      <c r="AT81" s="115">
        <v>1</v>
      </c>
      <c r="AU81" s="115" t="s">
        <v>348</v>
      </c>
      <c r="AV81" s="115" t="s">
        <v>348</v>
      </c>
      <c r="AW81" s="115">
        <v>1</v>
      </c>
      <c r="AX81" s="115">
        <v>1</v>
      </c>
      <c r="AY81" s="115">
        <v>1</v>
      </c>
      <c r="AZ81" s="115">
        <v>0.26319999999999999</v>
      </c>
      <c r="BA81" s="115">
        <v>0.92110000000000003</v>
      </c>
      <c r="BB81" s="115">
        <v>0.92110000000000003</v>
      </c>
      <c r="BC81" s="109">
        <v>2</v>
      </c>
      <c r="BD81" s="96">
        <v>2</v>
      </c>
      <c r="BE81" s="96">
        <v>2</v>
      </c>
      <c r="BF81" s="96">
        <v>1</v>
      </c>
      <c r="BG81" s="96">
        <v>2</v>
      </c>
      <c r="BH81" s="96">
        <v>2</v>
      </c>
      <c r="BI81" s="96">
        <v>2</v>
      </c>
      <c r="BJ81" s="96">
        <v>2</v>
      </c>
      <c r="BK81" s="96">
        <v>2</v>
      </c>
      <c r="BL81" s="97">
        <v>2</v>
      </c>
      <c r="BM81" s="97">
        <v>0.86670000000000003</v>
      </c>
      <c r="BN81" s="97">
        <v>0.625</v>
      </c>
      <c r="BO81" s="97">
        <v>0</v>
      </c>
      <c r="BP81" s="97">
        <v>0.1176</v>
      </c>
      <c r="BQ81" s="97">
        <v>6.25E-2</v>
      </c>
      <c r="BR81" s="97">
        <v>0</v>
      </c>
      <c r="BS81" s="97">
        <v>0.15690000000000001</v>
      </c>
      <c r="BT81" s="97">
        <v>9.6799999999999997E-2</v>
      </c>
      <c r="BU81" s="97">
        <v>0</v>
      </c>
      <c r="BV81" s="97">
        <v>8.8200000000000001E-2</v>
      </c>
      <c r="BW81" s="97">
        <v>6.25E-2</v>
      </c>
      <c r="BX81" s="97">
        <v>0</v>
      </c>
      <c r="BY81" s="97">
        <v>5.8799999999999998E-2</v>
      </c>
      <c r="BZ81" s="97">
        <v>0</v>
      </c>
      <c r="CA81" s="97">
        <v>0</v>
      </c>
      <c r="CB81" s="97">
        <v>0.57679999999999998</v>
      </c>
      <c r="CC81" s="97">
        <v>0.54369999999999996</v>
      </c>
      <c r="CD81" s="97">
        <v>3</v>
      </c>
      <c r="CE81" s="97">
        <v>1</v>
      </c>
      <c r="CF81" s="97">
        <v>1</v>
      </c>
      <c r="CG81" s="97">
        <v>3</v>
      </c>
      <c r="CH81" s="97">
        <v>0.1205</v>
      </c>
      <c r="CI81" s="97">
        <v>6.7799999999999999E-2</v>
      </c>
      <c r="CJ81" s="97">
        <v>1</v>
      </c>
      <c r="CK81" s="97">
        <v>0.125</v>
      </c>
      <c r="CL81" s="97">
        <v>0.20699999999999999</v>
      </c>
      <c r="CM81" s="102">
        <v>1</v>
      </c>
      <c r="CN81" s="116">
        <v>40</v>
      </c>
      <c r="CO81" s="119" t="s">
        <v>590</v>
      </c>
    </row>
    <row r="82" spans="1:93" x14ac:dyDescent="0.25">
      <c r="A82" s="99" t="s">
        <v>88</v>
      </c>
      <c r="B82" s="100" t="s">
        <v>584</v>
      </c>
      <c r="C82" s="100" t="s">
        <v>416</v>
      </c>
      <c r="D82" s="100" t="s">
        <v>351</v>
      </c>
      <c r="E82" s="101" t="s">
        <v>585</v>
      </c>
      <c r="F82" s="110">
        <v>0.52829999999999999</v>
      </c>
      <c r="G82" s="97">
        <v>0.3962</v>
      </c>
      <c r="H82" s="97">
        <v>1</v>
      </c>
      <c r="I82" s="97">
        <v>0.96389999999999998</v>
      </c>
      <c r="J82" s="97">
        <v>0.95520000000000005</v>
      </c>
      <c r="K82" s="97">
        <v>1</v>
      </c>
      <c r="L82" s="97">
        <v>0.97589999999999999</v>
      </c>
      <c r="M82" s="111">
        <v>0.95450000000000002</v>
      </c>
      <c r="N82" s="111">
        <v>0.15049999999999999</v>
      </c>
      <c r="O82" s="111">
        <v>0.16</v>
      </c>
      <c r="P82" s="115">
        <v>0.33329999999999999</v>
      </c>
      <c r="Q82" s="115">
        <v>0.1075</v>
      </c>
      <c r="R82" s="115">
        <v>6.5799999999999997E-2</v>
      </c>
      <c r="S82" s="115">
        <v>0.1017</v>
      </c>
      <c r="T82" s="115">
        <v>1</v>
      </c>
      <c r="U82" s="115">
        <v>0.2</v>
      </c>
      <c r="V82" s="115">
        <v>0.25</v>
      </c>
      <c r="W82" s="115">
        <v>1</v>
      </c>
      <c r="X82" s="115">
        <v>0.4</v>
      </c>
      <c r="Y82" s="115">
        <v>0</v>
      </c>
      <c r="Z82" s="115">
        <v>0.34389999999999998</v>
      </c>
      <c r="AA82" s="115">
        <v>0.31159999999999999</v>
      </c>
      <c r="AB82" s="115">
        <v>0.47239999999999999</v>
      </c>
      <c r="AC82" s="115">
        <v>0.28199999999999997</v>
      </c>
      <c r="AD82" s="115">
        <v>0.14899999999999999</v>
      </c>
      <c r="AE82" s="115">
        <v>0.26440000000000002</v>
      </c>
      <c r="AF82" s="115" t="s">
        <v>348</v>
      </c>
      <c r="AG82" s="115" t="s">
        <v>348</v>
      </c>
      <c r="AH82" s="115">
        <v>0.60919999999999996</v>
      </c>
      <c r="AI82" s="115">
        <v>0.12820000000000001</v>
      </c>
      <c r="AJ82" s="115">
        <v>9.1999999999999998E-3</v>
      </c>
      <c r="AK82" s="115">
        <v>0.29170000000000001</v>
      </c>
      <c r="AL82" s="115">
        <v>0.60419999999999996</v>
      </c>
      <c r="AM82" s="115">
        <v>2.0799999999999999E-2</v>
      </c>
      <c r="AN82" s="115">
        <v>0.89470000000000005</v>
      </c>
      <c r="AO82" s="115">
        <v>0.57140000000000002</v>
      </c>
      <c r="AP82" s="115">
        <v>0.89470000000000005</v>
      </c>
      <c r="AQ82" s="115">
        <v>0.42859999999999998</v>
      </c>
      <c r="AR82" s="115">
        <v>0.8</v>
      </c>
      <c r="AS82" s="115">
        <v>0.66669999999999996</v>
      </c>
      <c r="AT82" s="115">
        <v>1</v>
      </c>
      <c r="AU82" s="115" t="s">
        <v>348</v>
      </c>
      <c r="AV82" s="115" t="s">
        <v>348</v>
      </c>
      <c r="AW82" s="115">
        <v>0.99539999999999995</v>
      </c>
      <c r="AX82" s="115">
        <v>1</v>
      </c>
      <c r="AY82" s="115">
        <v>1</v>
      </c>
      <c r="AZ82" s="115">
        <v>5.8799999999999998E-2</v>
      </c>
      <c r="BA82" s="115">
        <v>0.58819999999999995</v>
      </c>
      <c r="BB82" s="115">
        <v>0.58819999999999995</v>
      </c>
      <c r="BC82" s="109">
        <v>2</v>
      </c>
      <c r="BD82" s="96">
        <v>2</v>
      </c>
      <c r="BE82" s="96">
        <v>2</v>
      </c>
      <c r="BF82" s="96">
        <v>2</v>
      </c>
      <c r="BG82" s="96">
        <v>1</v>
      </c>
      <c r="BH82" s="96">
        <v>2</v>
      </c>
      <c r="BI82" s="96">
        <v>2</v>
      </c>
      <c r="BJ82" s="96">
        <v>2</v>
      </c>
      <c r="BK82" s="96">
        <v>2</v>
      </c>
      <c r="BL82" s="97">
        <v>0</v>
      </c>
      <c r="BM82" s="97">
        <v>0.52829999999999999</v>
      </c>
      <c r="BN82" s="97">
        <v>0.4</v>
      </c>
      <c r="BO82" s="97">
        <v>0.5</v>
      </c>
      <c r="BP82" s="97">
        <v>6.8000000000000005E-2</v>
      </c>
      <c r="BQ82" s="97">
        <v>0.16839999999999999</v>
      </c>
      <c r="BR82" s="97">
        <v>1.5</v>
      </c>
      <c r="BS82" s="97">
        <v>0.13830000000000001</v>
      </c>
      <c r="BT82" s="97">
        <v>0.16250000000000001</v>
      </c>
      <c r="BU82" s="97">
        <v>0.5</v>
      </c>
      <c r="BV82" s="97">
        <v>0.10680000000000001</v>
      </c>
      <c r="BW82" s="97">
        <v>0.1263</v>
      </c>
      <c r="BX82" s="97">
        <v>1</v>
      </c>
      <c r="BY82" s="97">
        <v>6.3200000000000006E-2</v>
      </c>
      <c r="BZ82" s="97">
        <v>8.6400000000000005E-2</v>
      </c>
      <c r="CA82" s="97">
        <v>0</v>
      </c>
      <c r="CB82" s="97">
        <v>0.64390000000000003</v>
      </c>
      <c r="CC82" s="97">
        <v>0.60919999999999996</v>
      </c>
      <c r="CD82" s="97">
        <v>3</v>
      </c>
      <c r="CE82" s="97">
        <v>1</v>
      </c>
      <c r="CF82" s="97">
        <v>1</v>
      </c>
      <c r="CG82" s="97">
        <v>2</v>
      </c>
      <c r="CH82" s="97">
        <v>0.16070000000000001</v>
      </c>
      <c r="CI82" s="97">
        <v>0.15049999999999999</v>
      </c>
      <c r="CJ82" s="97">
        <v>0</v>
      </c>
      <c r="CK82" s="97">
        <v>0.25900000000000001</v>
      </c>
      <c r="CL82" s="97">
        <v>0.245</v>
      </c>
      <c r="CM82" s="102">
        <v>0</v>
      </c>
      <c r="CN82" s="116">
        <v>40</v>
      </c>
      <c r="CO82" s="119" t="s">
        <v>590</v>
      </c>
    </row>
    <row r="83" spans="1:93" x14ac:dyDescent="0.25">
      <c r="A83" s="99" t="s">
        <v>89</v>
      </c>
      <c r="B83" s="100" t="s">
        <v>586</v>
      </c>
      <c r="C83" s="100" t="s">
        <v>417</v>
      </c>
      <c r="D83" s="100" t="s">
        <v>351</v>
      </c>
      <c r="E83" s="101" t="s">
        <v>587</v>
      </c>
      <c r="F83" s="110">
        <v>0.56100000000000005</v>
      </c>
      <c r="G83" s="97">
        <v>0.29270000000000002</v>
      </c>
      <c r="H83" s="97">
        <v>0.98</v>
      </c>
      <c r="I83" s="97">
        <v>1</v>
      </c>
      <c r="J83" s="97">
        <v>0.97260000000000002</v>
      </c>
      <c r="K83" s="97">
        <v>0.99</v>
      </c>
      <c r="L83" s="97">
        <v>1</v>
      </c>
      <c r="M83" s="111">
        <v>0.95</v>
      </c>
      <c r="N83" s="111">
        <v>0.30430000000000001</v>
      </c>
      <c r="O83" s="111">
        <v>0.16919999999999999</v>
      </c>
      <c r="P83" s="115">
        <v>0.70309999999999995</v>
      </c>
      <c r="Q83" s="115">
        <v>0.27960000000000002</v>
      </c>
      <c r="R83" s="115">
        <v>0.13850000000000001</v>
      </c>
      <c r="S83" s="115">
        <v>0.54</v>
      </c>
      <c r="T83" s="115">
        <v>0.33329999999999999</v>
      </c>
      <c r="U83" s="115">
        <v>0</v>
      </c>
      <c r="V83" s="115">
        <v>0.57140000000000002</v>
      </c>
      <c r="W83" s="115">
        <v>0.5</v>
      </c>
      <c r="X83" s="115">
        <v>0</v>
      </c>
      <c r="Y83" s="115">
        <v>0.28570000000000001</v>
      </c>
      <c r="Z83" s="115">
        <v>0.43619999999999998</v>
      </c>
      <c r="AA83" s="115">
        <v>0.47010000000000002</v>
      </c>
      <c r="AB83" s="115">
        <v>0.23280000000000001</v>
      </c>
      <c r="AC83" s="115">
        <v>0.42809999999999998</v>
      </c>
      <c r="AD83" s="115">
        <v>0.39889999999999998</v>
      </c>
      <c r="AE83" s="115">
        <v>0.26300000000000001</v>
      </c>
      <c r="AF83" s="115" t="s">
        <v>348</v>
      </c>
      <c r="AG83" s="115" t="s">
        <v>348</v>
      </c>
      <c r="AH83" s="115">
        <v>0.73470000000000002</v>
      </c>
      <c r="AI83" s="115">
        <v>0.1226</v>
      </c>
      <c r="AJ83" s="115">
        <v>2E-3</v>
      </c>
      <c r="AK83" s="115">
        <v>0.56579999999999997</v>
      </c>
      <c r="AL83" s="115">
        <v>0.1053</v>
      </c>
      <c r="AM83" s="115">
        <v>0</v>
      </c>
      <c r="AN83" s="115">
        <v>0.92</v>
      </c>
      <c r="AO83" s="115">
        <v>0.60780000000000001</v>
      </c>
      <c r="AP83" s="115">
        <v>0.95920000000000005</v>
      </c>
      <c r="AQ83" s="115">
        <v>0.66669999999999996</v>
      </c>
      <c r="AR83" s="115">
        <v>0.95740000000000003</v>
      </c>
      <c r="AS83" s="115">
        <v>0.66669999999999996</v>
      </c>
      <c r="AT83" s="115">
        <v>0.96550000000000002</v>
      </c>
      <c r="AU83" s="115" t="s">
        <v>348</v>
      </c>
      <c r="AV83" s="115" t="s">
        <v>347</v>
      </c>
      <c r="AW83" s="115">
        <v>1</v>
      </c>
      <c r="AX83" s="115">
        <v>1</v>
      </c>
      <c r="AY83" s="115">
        <v>1</v>
      </c>
      <c r="AZ83" s="115">
        <v>0.28570000000000001</v>
      </c>
      <c r="BA83" s="115">
        <v>0.5</v>
      </c>
      <c r="BB83" s="115">
        <v>0.5</v>
      </c>
      <c r="BC83" s="109">
        <v>2</v>
      </c>
      <c r="BD83" s="96">
        <v>2</v>
      </c>
      <c r="BE83" s="96">
        <v>2</v>
      </c>
      <c r="BF83" s="96">
        <v>2</v>
      </c>
      <c r="BG83" s="96">
        <v>2</v>
      </c>
      <c r="BH83" s="96">
        <v>2</v>
      </c>
      <c r="BI83" s="96">
        <v>2</v>
      </c>
      <c r="BJ83" s="96">
        <v>2</v>
      </c>
      <c r="BK83" s="96">
        <v>1</v>
      </c>
      <c r="BL83" s="97">
        <v>2</v>
      </c>
      <c r="BM83" s="97">
        <v>0.56100000000000005</v>
      </c>
      <c r="BN83" s="97">
        <v>0.62</v>
      </c>
      <c r="BO83" s="97">
        <v>1.5</v>
      </c>
      <c r="BP83" s="97">
        <v>0.25929999999999997</v>
      </c>
      <c r="BQ83" s="97">
        <v>0.30609999999999998</v>
      </c>
      <c r="BR83" s="97">
        <v>1.5</v>
      </c>
      <c r="BS83" s="97">
        <v>1.47E-2</v>
      </c>
      <c r="BT83" s="97">
        <v>0.16669999999999999</v>
      </c>
      <c r="BU83" s="97">
        <v>1.5</v>
      </c>
      <c r="BV83" s="97">
        <v>0.26169999999999999</v>
      </c>
      <c r="BW83" s="97">
        <v>0.29289999999999999</v>
      </c>
      <c r="BX83" s="97">
        <v>1.5</v>
      </c>
      <c r="BY83" s="97">
        <v>0.1176</v>
      </c>
      <c r="BZ83" s="97">
        <v>0.13639999999999999</v>
      </c>
      <c r="CA83" s="97">
        <v>3</v>
      </c>
      <c r="CB83" s="97">
        <v>0.74460000000000004</v>
      </c>
      <c r="CC83" s="97">
        <v>0.73470000000000002</v>
      </c>
      <c r="CD83" s="97">
        <v>3</v>
      </c>
      <c r="CE83" s="97">
        <v>1</v>
      </c>
      <c r="CF83" s="97">
        <v>1</v>
      </c>
      <c r="CG83" s="97">
        <v>3</v>
      </c>
      <c r="CH83" s="97">
        <v>7.6200000000000004E-2</v>
      </c>
      <c r="CI83" s="97">
        <v>8.9599999999999999E-2</v>
      </c>
      <c r="CJ83" s="97">
        <v>2</v>
      </c>
      <c r="CK83" s="97">
        <v>0.435</v>
      </c>
      <c r="CL83" s="97">
        <v>0.33300000000000002</v>
      </c>
      <c r="CM83" s="102">
        <v>0</v>
      </c>
      <c r="CN83" s="116">
        <v>40</v>
      </c>
      <c r="CO83" s="119" t="s">
        <v>591</v>
      </c>
    </row>
    <row r="84" spans="1:93" x14ac:dyDescent="0.25">
      <c r="A84" s="99" t="s">
        <v>90</v>
      </c>
      <c r="B84" s="100" t="s">
        <v>418</v>
      </c>
      <c r="C84" s="100" t="s">
        <v>419</v>
      </c>
      <c r="D84" s="100" t="s">
        <v>351</v>
      </c>
      <c r="E84" s="101" t="s">
        <v>588</v>
      </c>
      <c r="F84" s="110">
        <v>0.53649999999999998</v>
      </c>
      <c r="G84" s="97">
        <v>0.42709999999999998</v>
      </c>
      <c r="H84" s="97">
        <v>0.99180000000000001</v>
      </c>
      <c r="I84" s="97">
        <v>0.96440000000000003</v>
      </c>
      <c r="J84" s="97">
        <v>0.97470000000000001</v>
      </c>
      <c r="K84" s="97">
        <v>0.99590000000000001</v>
      </c>
      <c r="L84" s="97">
        <v>0.96440000000000003</v>
      </c>
      <c r="M84" s="111">
        <v>0.95240000000000002</v>
      </c>
      <c r="N84" s="111">
        <v>0.21210000000000001</v>
      </c>
      <c r="O84" s="111">
        <v>0.1208</v>
      </c>
      <c r="P84" s="115">
        <v>0.50819999999999999</v>
      </c>
      <c r="Q84" s="115">
        <v>0.18099999999999999</v>
      </c>
      <c r="R84" s="115">
        <v>4.3499999999999997E-2</v>
      </c>
      <c r="S84" s="115">
        <v>0.32940000000000003</v>
      </c>
      <c r="T84" s="115">
        <v>0.2</v>
      </c>
      <c r="U84" s="115">
        <v>0.4</v>
      </c>
      <c r="V84" s="115">
        <v>0.4</v>
      </c>
      <c r="W84" s="115">
        <v>0.2</v>
      </c>
      <c r="X84" s="115">
        <v>0.5</v>
      </c>
      <c r="Y84" s="115">
        <v>0.3</v>
      </c>
      <c r="Z84" s="115">
        <v>0.3629</v>
      </c>
      <c r="AA84" s="115">
        <v>0.36580000000000001</v>
      </c>
      <c r="AB84" s="115">
        <v>0.32169999999999999</v>
      </c>
      <c r="AC84" s="115">
        <v>0.28399999999999997</v>
      </c>
      <c r="AD84" s="115">
        <v>0.2306</v>
      </c>
      <c r="AE84" s="115">
        <v>0.28910000000000002</v>
      </c>
      <c r="AF84" s="115" t="s">
        <v>348</v>
      </c>
      <c r="AG84" s="115" t="s">
        <v>348</v>
      </c>
      <c r="AH84" s="115">
        <v>0.67</v>
      </c>
      <c r="AI84" s="115">
        <v>0.13109999999999999</v>
      </c>
      <c r="AJ84" s="115">
        <v>7.6E-3</v>
      </c>
      <c r="AK84" s="115">
        <v>0.64290000000000003</v>
      </c>
      <c r="AL84" s="115">
        <v>0.30709999999999998</v>
      </c>
      <c r="AM84" s="115">
        <v>0</v>
      </c>
      <c r="AN84" s="115">
        <v>0.86760000000000004</v>
      </c>
      <c r="AO84" s="115">
        <v>0.5161</v>
      </c>
      <c r="AP84" s="115">
        <v>0.79759999999999998</v>
      </c>
      <c r="AQ84" s="115">
        <v>0.4839</v>
      </c>
      <c r="AR84" s="115">
        <v>0.87690000000000001</v>
      </c>
      <c r="AS84" s="115">
        <v>0.60219999999999996</v>
      </c>
      <c r="AT84" s="115">
        <v>0.91669999999999996</v>
      </c>
      <c r="AU84" s="115" t="s">
        <v>348</v>
      </c>
      <c r="AV84" s="115" t="s">
        <v>348</v>
      </c>
      <c r="AW84" s="115">
        <v>0.99099999999999999</v>
      </c>
      <c r="AX84" s="115">
        <v>1</v>
      </c>
      <c r="AY84" s="115">
        <v>1</v>
      </c>
      <c r="AZ84" s="115">
        <v>0.2195</v>
      </c>
      <c r="BA84" s="115">
        <v>0.60980000000000001</v>
      </c>
      <c r="BB84" s="115">
        <v>0.78049999999999997</v>
      </c>
      <c r="BC84" s="109">
        <v>2</v>
      </c>
      <c r="BD84" s="96">
        <v>2</v>
      </c>
      <c r="BE84" s="96">
        <v>2</v>
      </c>
      <c r="BF84" s="96">
        <v>2</v>
      </c>
      <c r="BG84" s="96">
        <v>1</v>
      </c>
      <c r="BH84" s="96">
        <v>2</v>
      </c>
      <c r="BI84" s="96">
        <v>2</v>
      </c>
      <c r="BJ84" s="96">
        <v>2</v>
      </c>
      <c r="BK84" s="96">
        <v>2</v>
      </c>
      <c r="BL84" s="97">
        <v>0</v>
      </c>
      <c r="BM84" s="97">
        <v>0.53649999999999998</v>
      </c>
      <c r="BN84" s="97">
        <v>0.5323</v>
      </c>
      <c r="BO84" s="97">
        <v>0.5</v>
      </c>
      <c r="BP84" s="97">
        <v>0.16880000000000001</v>
      </c>
      <c r="BQ84" s="97">
        <v>0.21160000000000001</v>
      </c>
      <c r="BR84" s="97">
        <v>0.5</v>
      </c>
      <c r="BS84" s="97">
        <v>5.6300000000000003E-2</v>
      </c>
      <c r="BT84" s="97">
        <v>0.1336</v>
      </c>
      <c r="BU84" s="97">
        <v>0.5</v>
      </c>
      <c r="BV84" s="97">
        <v>0.1452</v>
      </c>
      <c r="BW84" s="97">
        <v>0.18179999999999999</v>
      </c>
      <c r="BX84" s="97">
        <v>0</v>
      </c>
      <c r="BY84" s="97">
        <v>8.3299999999999999E-2</v>
      </c>
      <c r="BZ84" s="97">
        <v>6.4500000000000002E-2</v>
      </c>
      <c r="CA84" s="97">
        <v>2</v>
      </c>
      <c r="CB84" s="97">
        <v>0.65459999999999996</v>
      </c>
      <c r="CC84" s="97">
        <v>0.67</v>
      </c>
      <c r="CD84" s="97">
        <v>3</v>
      </c>
      <c r="CE84" s="97">
        <v>1</v>
      </c>
      <c r="CF84" s="97">
        <v>1</v>
      </c>
      <c r="CG84" s="97">
        <v>0</v>
      </c>
      <c r="CH84" s="97">
        <v>0.16930000000000001</v>
      </c>
      <c r="CI84" s="97">
        <v>0.1893</v>
      </c>
      <c r="CJ84" s="97">
        <v>0</v>
      </c>
      <c r="CK84" s="97">
        <v>0.247</v>
      </c>
      <c r="CL84" s="97">
        <v>0.24299999999999999</v>
      </c>
      <c r="CM84" s="102">
        <v>0</v>
      </c>
      <c r="CN84" s="116">
        <v>40</v>
      </c>
      <c r="CO84" s="119" t="s">
        <v>590</v>
      </c>
    </row>
    <row r="85" spans="1:93" x14ac:dyDescent="0.25">
      <c r="A85" s="99" t="s">
        <v>91</v>
      </c>
      <c r="B85" s="100" t="s">
        <v>420</v>
      </c>
      <c r="C85" s="100" t="s">
        <v>421</v>
      </c>
      <c r="D85" s="100" t="s">
        <v>351</v>
      </c>
      <c r="E85" s="101" t="s">
        <v>589</v>
      </c>
      <c r="F85" s="110">
        <v>0.92810000000000004</v>
      </c>
      <c r="G85" s="97">
        <v>3.5900000000000001E-2</v>
      </c>
      <c r="H85" s="97">
        <v>0.99470000000000003</v>
      </c>
      <c r="I85" s="97">
        <v>0.98629999999999995</v>
      </c>
      <c r="J85" s="97">
        <v>0.99319999999999997</v>
      </c>
      <c r="K85" s="97">
        <v>0.99470000000000003</v>
      </c>
      <c r="L85" s="97">
        <v>0.98629999999999995</v>
      </c>
      <c r="M85" s="111">
        <v>0.99239999999999995</v>
      </c>
      <c r="N85" s="111">
        <v>0.44379999999999997</v>
      </c>
      <c r="O85" s="111">
        <v>0.20899999999999999</v>
      </c>
      <c r="P85" s="115">
        <v>0.76870000000000005</v>
      </c>
      <c r="Q85" s="115">
        <v>0.34910000000000002</v>
      </c>
      <c r="R85" s="115">
        <v>0.17910000000000001</v>
      </c>
      <c r="S85" s="115">
        <v>0.50419999999999998</v>
      </c>
      <c r="T85" s="115">
        <v>0.44440000000000002</v>
      </c>
      <c r="U85" s="115">
        <v>0.3</v>
      </c>
      <c r="V85" s="115">
        <v>0.61539999999999995</v>
      </c>
      <c r="W85" s="115">
        <v>0.5</v>
      </c>
      <c r="X85" s="115">
        <v>0.4</v>
      </c>
      <c r="Y85" s="115">
        <v>0.25</v>
      </c>
      <c r="Z85" s="115">
        <v>0.35570000000000002</v>
      </c>
      <c r="AA85" s="115">
        <v>0.55959999999999999</v>
      </c>
      <c r="AB85" s="115">
        <v>0.188</v>
      </c>
      <c r="AC85" s="115">
        <v>0.37190000000000001</v>
      </c>
      <c r="AD85" s="115">
        <v>0.45150000000000001</v>
      </c>
      <c r="AE85" s="115">
        <v>0.32400000000000001</v>
      </c>
      <c r="AF85" s="115" t="s">
        <v>348</v>
      </c>
      <c r="AG85" s="115" t="s">
        <v>348</v>
      </c>
      <c r="AH85" s="115">
        <v>0.73070000000000002</v>
      </c>
      <c r="AI85" s="115">
        <v>0.1507</v>
      </c>
      <c r="AJ85" s="115">
        <v>6.4999999999999997E-3</v>
      </c>
      <c r="AK85" s="115">
        <v>0.16669999999999999</v>
      </c>
      <c r="AL85" s="115">
        <v>0.56940000000000002</v>
      </c>
      <c r="AM85" s="115">
        <v>0</v>
      </c>
      <c r="AN85" s="115">
        <v>0.875</v>
      </c>
      <c r="AO85" s="115">
        <v>0.48749999999999999</v>
      </c>
      <c r="AP85" s="115">
        <v>0.86839999999999995</v>
      </c>
      <c r="AQ85" s="115">
        <v>0.5</v>
      </c>
      <c r="AR85" s="115">
        <v>0.94120000000000004</v>
      </c>
      <c r="AS85" s="115">
        <v>0.67500000000000004</v>
      </c>
      <c r="AT85" s="115">
        <v>0.97099999999999997</v>
      </c>
      <c r="AU85" s="115" t="s">
        <v>348</v>
      </c>
      <c r="AV85" s="115" t="s">
        <v>348</v>
      </c>
      <c r="AW85" s="115">
        <v>1</v>
      </c>
      <c r="AX85" s="115">
        <v>1</v>
      </c>
      <c r="AY85" s="115">
        <v>1</v>
      </c>
      <c r="AZ85" s="115">
        <v>0.50849999999999995</v>
      </c>
      <c r="BA85" s="115">
        <v>0.89829999999999999</v>
      </c>
      <c r="BB85" s="115">
        <v>0.93220000000000003</v>
      </c>
      <c r="BC85" s="109">
        <v>2</v>
      </c>
      <c r="BD85" s="96">
        <v>2</v>
      </c>
      <c r="BE85" s="96">
        <v>2</v>
      </c>
      <c r="BF85" s="96">
        <v>2</v>
      </c>
      <c r="BG85" s="96">
        <v>2</v>
      </c>
      <c r="BH85" s="96">
        <v>2</v>
      </c>
      <c r="BI85" s="96">
        <v>2</v>
      </c>
      <c r="BJ85" s="96">
        <v>2</v>
      </c>
      <c r="BK85" s="96">
        <v>2</v>
      </c>
      <c r="BL85" s="97">
        <v>3</v>
      </c>
      <c r="BM85" s="97">
        <v>0.92810000000000004</v>
      </c>
      <c r="BN85" s="97">
        <v>0.71560000000000001</v>
      </c>
      <c r="BO85" s="97">
        <v>1.5</v>
      </c>
      <c r="BP85" s="97">
        <v>0.28029999999999999</v>
      </c>
      <c r="BQ85" s="97">
        <v>0.44390000000000002</v>
      </c>
      <c r="BR85" s="97">
        <v>1.5</v>
      </c>
      <c r="BS85" s="97">
        <v>0.16259999999999999</v>
      </c>
      <c r="BT85" s="97">
        <v>0.21529999999999999</v>
      </c>
      <c r="BU85" s="97">
        <v>1.5</v>
      </c>
      <c r="BV85" s="97">
        <v>0.26750000000000002</v>
      </c>
      <c r="BW85" s="97">
        <v>0.36359999999999998</v>
      </c>
      <c r="BX85" s="97">
        <v>1.5</v>
      </c>
      <c r="BY85" s="97">
        <v>0.11899999999999999</v>
      </c>
      <c r="BZ85" s="97">
        <v>0.19439999999999999</v>
      </c>
      <c r="CA85" s="97">
        <v>3</v>
      </c>
      <c r="CB85" s="97">
        <v>0.72419999999999995</v>
      </c>
      <c r="CC85" s="97">
        <v>0.73070000000000002</v>
      </c>
      <c r="CD85" s="97">
        <v>3</v>
      </c>
      <c r="CE85" s="97">
        <v>1</v>
      </c>
      <c r="CF85" s="97">
        <v>1</v>
      </c>
      <c r="CG85" s="97">
        <v>3</v>
      </c>
      <c r="CH85" s="97">
        <v>8.5199999999999998E-2</v>
      </c>
      <c r="CI85" s="97">
        <v>7.8700000000000006E-2</v>
      </c>
      <c r="CJ85" s="97">
        <v>3</v>
      </c>
      <c r="CK85" s="97">
        <v>0.34899999999999998</v>
      </c>
      <c r="CL85" s="97">
        <v>0.35499999999999998</v>
      </c>
      <c r="CM85" s="102">
        <v>1</v>
      </c>
      <c r="CN85" s="116">
        <v>40</v>
      </c>
      <c r="CO85" s="119" t="s">
        <v>591</v>
      </c>
    </row>
  </sheetData>
  <sheetProtection selectLockedCells="1" selectUnlockedCells="1"/>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Information</vt:lpstr>
      <vt:lpstr>Profile</vt:lpstr>
      <vt:lpstr>Determination</vt:lpstr>
      <vt:lpstr>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Albert Roman</dc:creator>
  <cp:lastModifiedBy>Roman, Albert A</cp:lastModifiedBy>
  <cp:lastPrinted>2024-04-24T17:15:34Z</cp:lastPrinted>
  <dcterms:created xsi:type="dcterms:W3CDTF">2021-05-24T16:58:47Z</dcterms:created>
  <dcterms:modified xsi:type="dcterms:W3CDTF">2024-05-21T12:07:05Z</dcterms:modified>
</cp:coreProperties>
</file>